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ТА\2025\ЗВІТИ\КВАРТАЛЬНІ ТА РІЧНІ\"/>
    </mc:Choice>
  </mc:AlternateContent>
  <xr:revisionPtr revIDLastSave="0" documentId="13_ncr:1_{DCA6C43E-24F5-425E-8DAC-FC976B52384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1" r:id="rId1"/>
  </sheets>
  <definedNames>
    <definedName name="_xlnm._FilterDatabase" localSheetId="0" hidden="1">'2025'!$A$8:$AA$119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0" i="11" l="1"/>
  <c r="O102" i="11"/>
  <c r="O104" i="11"/>
  <c r="O106" i="11"/>
  <c r="O108" i="11"/>
  <c r="O110" i="11"/>
  <c r="O112" i="11"/>
  <c r="O114" i="11"/>
  <c r="O116" i="11"/>
  <c r="O118" i="11"/>
  <c r="O101" i="11"/>
  <c r="O103" i="11"/>
  <c r="O105" i="11"/>
  <c r="O107" i="11"/>
  <c r="O109" i="11"/>
  <c r="O111" i="11"/>
  <c r="O113" i="11"/>
  <c r="O115" i="11"/>
  <c r="O117" i="11"/>
  <c r="K101" i="11"/>
  <c r="L101" i="11"/>
  <c r="K102" i="11"/>
  <c r="L102" i="11"/>
  <c r="K103" i="11"/>
  <c r="L103" i="11"/>
  <c r="K104" i="11"/>
  <c r="L104" i="11"/>
  <c r="K105" i="11"/>
  <c r="L105" i="11"/>
  <c r="K106" i="11"/>
  <c r="L106" i="11"/>
  <c r="K107" i="11"/>
  <c r="L107" i="11"/>
  <c r="K108" i="11"/>
  <c r="L108" i="11"/>
  <c r="K109" i="11"/>
  <c r="L109" i="11"/>
  <c r="K110" i="11"/>
  <c r="L110" i="11"/>
  <c r="K111" i="11"/>
  <c r="L111" i="11"/>
  <c r="K112" i="11"/>
  <c r="L112" i="11"/>
  <c r="K113" i="11"/>
  <c r="L113" i="11"/>
  <c r="K114" i="11"/>
  <c r="L114" i="11"/>
  <c r="K115" i="11"/>
  <c r="L115" i="11"/>
  <c r="K116" i="11"/>
  <c r="L116" i="11"/>
  <c r="K117" i="11"/>
  <c r="L117" i="11"/>
  <c r="K118" i="11"/>
  <c r="L118" i="11"/>
  <c r="L100" i="11"/>
  <c r="K100" i="11"/>
  <c r="H111" i="11"/>
  <c r="D98" i="11" l="1"/>
  <c r="D97" i="11"/>
  <c r="D96" i="11"/>
  <c r="D95" i="11"/>
  <c r="D92" i="11"/>
  <c r="D91" i="11"/>
  <c r="D88" i="11"/>
  <c r="D87" i="11"/>
  <c r="D77" i="11"/>
  <c r="D76" i="11"/>
  <c r="D71" i="11"/>
  <c r="D68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47" i="11" l="1"/>
  <c r="O46" i="11"/>
  <c r="O41" i="11"/>
  <c r="O40" i="11"/>
  <c r="O38" i="11"/>
  <c r="O39" i="11"/>
  <c r="O42" i="11"/>
  <c r="O43" i="11"/>
  <c r="O44" i="11"/>
  <c r="O45" i="11"/>
  <c r="O48" i="11"/>
  <c r="O49" i="11"/>
  <c r="O50" i="11"/>
  <c r="O51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7" i="11"/>
  <c r="H66" i="11"/>
  <c r="O66" i="11" s="1"/>
  <c r="O52" i="11" l="1"/>
  <c r="N119" i="11"/>
  <c r="O10" i="11"/>
  <c r="H16" i="11" l="1"/>
  <c r="H119" i="11" s="1"/>
  <c r="D12" i="11" l="1"/>
  <c r="D14" i="11"/>
  <c r="D15" i="11"/>
  <c r="D16" i="11"/>
  <c r="D19" i="11"/>
  <c r="D21" i="11"/>
  <c r="D26" i="11"/>
  <c r="D28" i="11"/>
  <c r="D34" i="11"/>
  <c r="D35" i="11"/>
  <c r="D36" i="11"/>
  <c r="D10" i="11"/>
  <c r="D8" i="11"/>
  <c r="D119" i="11" l="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8" i="11"/>
  <c r="O9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O8" i="11"/>
  <c r="K8" i="11"/>
  <c r="O119" i="11" l="1"/>
</calcChain>
</file>

<file path=xl/sharedStrings.xml><?xml version="1.0" encoding="utf-8"?>
<sst xmlns="http://schemas.openxmlformats.org/spreadsheetml/2006/main" count="418" uniqueCount="119">
  <si>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</si>
  <si>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</si>
  <si>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</si>
  <si>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Період</t>
  </si>
  <si>
    <t>Найменування юридичної особи (або позначення
фізичної особи)</t>
  </si>
  <si>
    <t>Благодійні пожертви, що були отримані закладом охорони здоров'я
від фізичних та юридичних осіб</t>
  </si>
  <si>
    <t>Всього отримано благодій- них пожертв, тис. грн.</t>
  </si>
  <si>
    <t>Використання закладом охорони здоров'я
благодійних пожертв, отриманих у грошовій та натуральній (товари і послуги) формі</t>
  </si>
  <si>
    <t>Залишок невикористаних грошових коштів, товарів та послуг на кінець
звітного періоду, тис. грн.</t>
  </si>
  <si>
    <t>В грошовій формі, тис. грн.</t>
  </si>
  <si>
    <t>В
натуральній формі (товари і
послуги), тис. грн.</t>
  </si>
  <si>
    <t>Перелік товарів і послуг в натуральній формі</t>
  </si>
  <si>
    <t>Напрямки використання у грошовій
формі (стаття витрат)</t>
  </si>
  <si>
    <t>Сума, тис. грн.</t>
  </si>
  <si>
    <t>Перелік використаних товарів та послуг у натуральній
формі</t>
  </si>
  <si>
    <t>І
квартал</t>
  </si>
  <si>
    <t>Всього за рік</t>
  </si>
  <si>
    <t>х</t>
  </si>
  <si>
    <t>ДУ Кіровоградський ОЛЦ ДСЕСУ</t>
  </si>
  <si>
    <t>ПП "ЮНІСЕФ"</t>
  </si>
  <si>
    <t>КНП "Центр первинної медико-санітарної допомоги №1 м. Кропивницького "Кропивницької міської ради"  за  2025  рік</t>
  </si>
  <si>
    <t>Шприці з голками 0,2мл, RUP c.SO782170</t>
  </si>
  <si>
    <t>шт</t>
  </si>
  <si>
    <t>Вакціна DIFTET c.C2161 д/профілакт.дифтерії та пра</t>
  </si>
  <si>
    <t>доз</t>
  </si>
  <si>
    <t>Шприці з голками ін'єкційні стерильні (A-D), 0,3мл</t>
  </si>
  <si>
    <t>Вакцина від COVID-19/COMIRNATY, Omicron XBB 1.5 0,</t>
  </si>
  <si>
    <t>Холодильник д/вакцин горизонт.Vestfrost VLS 174A AC</t>
  </si>
  <si>
    <t>Ноутбук НР25015.6А G/Inteli5(HP 3QM15ES)</t>
  </si>
  <si>
    <t>Парацетомол ЕФЕРАЛГАН 1000мг табл шипучі</t>
  </si>
  <si>
    <t>упак</t>
  </si>
  <si>
    <t>Амоксицилін AMOXICILLIN 1000мг FTA30 пакунок</t>
  </si>
  <si>
    <t>пачок</t>
  </si>
  <si>
    <t>Амоксицилін AMOXICILLIN 750мг FTA30 пакунок</t>
  </si>
  <si>
    <t>Амоксицилін AMOXICILLIN 500мг FTA30 пакунок</t>
  </si>
  <si>
    <t>Антисептичний розчин 500мл DAKIN COOPER</t>
  </si>
  <si>
    <t>фл</t>
  </si>
  <si>
    <t>Fleming 500mg 14 tab (антибіотик табл)</t>
  </si>
  <si>
    <t>Шприці з голками 2мл,SELINGE, (0,8х38мм)т.п. 10.20</t>
  </si>
  <si>
    <t>Шприці з голками 0,2мл,SELINGE, 10.20</t>
  </si>
  <si>
    <t>Захисні ящики д/безпечної утилізації 5л</t>
  </si>
  <si>
    <t>Вакцина від COVID-19/COMIRNATY GVL PU PFE,дисперсі</t>
  </si>
  <si>
    <t>Розчинник до вакцини Covid 19</t>
  </si>
  <si>
    <t xml:space="preserve">Вакцина від COVID-19/COMIRNATY 0,1 мг 10х2,25мл </t>
  </si>
  <si>
    <t>"Стоп інфекція" антисептик</t>
  </si>
  <si>
    <t>Амброксол 15 сироп</t>
  </si>
  <si>
    <t>Шапочки</t>
  </si>
  <si>
    <t>Голки 23Gх1</t>
  </si>
  <si>
    <t>Маски MagCar</t>
  </si>
  <si>
    <t>Клосарт 50 мг № 84</t>
  </si>
  <si>
    <t>Комбінована вакцина DTP Hepb Hib c.2854Х0355С дифтеріі, правця, кашлюку</t>
  </si>
  <si>
    <t>Набір для медсестри (Home Visiting Kits Nurses)</t>
  </si>
  <si>
    <t xml:space="preserve">Вакцина від COVID-19/COMIRNATY 0,1 мг 10х2,25мл   </t>
  </si>
  <si>
    <t>БО БФ"Солдатські матері"</t>
  </si>
  <si>
    <t>КЗ "Регіональний центр громадського здоров'я Кіровоградської обласної ради"</t>
  </si>
  <si>
    <t>"Благодійна організація "Благодійний фонд "МЕДИЦИНА ХЕРСОНЩИНИ"</t>
  </si>
  <si>
    <t>ГРОМАДСЬКА ОРГАНІЗАЦІЯ "НЕУРЯДОВА ОРГАНІЗАЦІЯ" ІН ТАЧ ЮКРЕЙН ФУНДЕЙШН"</t>
  </si>
  <si>
    <t>ІІ
квартал</t>
  </si>
  <si>
    <t>Благодійна організація Благодійний фонд "МЕДИЦИНА ХЕРСОНЩИНИ"</t>
  </si>
  <si>
    <t>Розчинник до вакцини Covid 19 c.LC6880</t>
  </si>
  <si>
    <t>Вакцина від COVID-19/COMIRNATY 0,1 мг 10х1.3мл</t>
  </si>
  <si>
    <t>Шприці з голками 0,2мл,SELINGE, 10.27p</t>
  </si>
  <si>
    <t>Шприці з голками 2мл,SELINGE, (0,8х38мм)т.п. 10.27</t>
  </si>
  <si>
    <t>Месалазин/Salaza 500 mg № 100 в упак.</t>
  </si>
  <si>
    <t>таб</t>
  </si>
  <si>
    <t>Вакцина прот.туберкул.БЦЖ с.0374МА047 20доз 0,5мг</t>
  </si>
  <si>
    <t>Шприці з голками 0,1мл, Syr Mini c27G3/8</t>
  </si>
  <si>
    <t>Вакцина проти натуральної віспи та віспи мавпи с.FDP00146</t>
  </si>
  <si>
    <t>Bisoprolol Fumarate 5mg/ 100 tabl</t>
  </si>
  <si>
    <t>Фітосан Аромс сироп бронхіальний /ФР</t>
  </si>
  <si>
    <t xml:space="preserve">Окуляри для читання / Reading glasses A R D 138-300 .INT, Men +3.00 </t>
  </si>
  <si>
    <t>Окуляри для читання /Reading glasses A R D 138-250 .INT, Men +2.50</t>
  </si>
  <si>
    <t>Окуляри для читання /Reading glasses A R D 138-200 .INT, Men +2.00</t>
  </si>
  <si>
    <t>Окуляри для читання /Reading glasses A R D 138-150 .INT, Men +1.50</t>
  </si>
  <si>
    <t>Окуляри для читання /Reading glasses A R D 138-100 .INT, Men +1.00</t>
  </si>
  <si>
    <t xml:space="preserve">Окуляри для читання / R eading glasses A R D 137-300 ,INT, Women +3.00
</t>
  </si>
  <si>
    <t xml:space="preserve">Окуляри для читання / R eading glasses A R D 137-250 ,INT, Women +2.50
</t>
  </si>
  <si>
    <t xml:space="preserve">Окуляри для читання / R eading glasses A R D 137-200 ,INT, Women +2.00
</t>
  </si>
  <si>
    <t xml:space="preserve">Окуляри для читання / R eading glasses A R D 137-150 ,INT, Women +1.50
</t>
  </si>
  <si>
    <t xml:space="preserve">Окуляри для читання / R eading glasses A R D 137-100 ,INT, Women +1.00
</t>
  </si>
  <si>
    <t>Алердез,сироп 0,5мг у банці</t>
  </si>
  <si>
    <t>ІІІ
квартал</t>
  </si>
  <si>
    <t xml:space="preserve">Вакцина від COVID-19/COMIRNATY 0,1 мг 10х2,25мл 		</t>
  </si>
  <si>
    <t xml:space="preserve">Захисні ящики д/безпечної утилізації 5л			</t>
  </si>
  <si>
    <t>Експрес тест для виявлення антитіл до ВІЛ1/2 3 лінії STAND ARDTM</t>
  </si>
  <si>
    <t>Прегабалін Pregabalin Basics 225 mg 14x7b DE EXPIR</t>
  </si>
  <si>
    <t>Прегабалін Pregabalin Basics 300 mg 8x7b DE EXPIR</t>
  </si>
  <si>
    <t xml:space="preserve">Дарфен експрес, суспенз.200 мг/10мл у саше, по 10 </t>
  </si>
  <si>
    <t>Флуконазол капс. 150 мг, №1</t>
  </si>
  <si>
    <t xml:space="preserve">Еторикоксіб Etoricoxib Basics tab 120 mg 14x7 </t>
  </si>
  <si>
    <t>Еторикоксіб Etoricoxib Basics tab 90 mg 3x7</t>
  </si>
  <si>
    <t>Ібупрофен Ibuprofen 20 mg/5 ml 100 ml</t>
  </si>
  <si>
    <t>Спиртові тампони</t>
  </si>
  <si>
    <t>Ацетомінофен Acetaminophen 160 mg per 5 ml suspens</t>
  </si>
  <si>
    <t>Дитячі стільчики для годування</t>
  </si>
  <si>
    <t>Інактивована поліомієлітна вакціна ІПВ с.2435002А</t>
  </si>
  <si>
    <t>Захисний ящик</t>
  </si>
  <si>
    <t>Вакц/перорал.пр/поліомієліту 1 і 3 тип с.1894О037</t>
  </si>
  <si>
    <t>Спіраміцин/Rovamycine 1.5 млн МО табл</t>
  </si>
  <si>
    <t>Ацикловір/Acyclovir 800 mg tab</t>
  </si>
  <si>
    <t>Парацетамол, комбінації без психолептиків (Grippos</t>
  </si>
  <si>
    <t>Вітаміни Zinkorot 25 tab №100</t>
  </si>
  <si>
    <t>Вакцина АКДП с.2825Q001B/DTP/DTP VACCINE Addsorbed Diphtheria</t>
  </si>
  <si>
    <t>Шприци з голками ін'єкційні стерильні (A-D), 0.3 м</t>
  </si>
  <si>
    <t>набір</t>
  </si>
  <si>
    <t>Благодійний фонд "Фармація"</t>
  </si>
  <si>
    <t>ІV 
квартал</t>
  </si>
  <si>
    <t>Вакцин дифтер.,правця по 0,5мл/10доз с.С2161</t>
  </si>
  <si>
    <t>Вакцина д/проф.гемофільн.інфекц. типу В(ХІБ) 0,5мл</t>
  </si>
  <si>
    <t>Вакцина від сезонного грипу с.Q50525002</t>
  </si>
  <si>
    <t>Вакцина д/профілакт. поліомієліту 10доз с1894О037</t>
  </si>
  <si>
    <t>Вакцина проти гепатиту В HBVAXPRO Y004173</t>
  </si>
  <si>
    <t>Вакцина проти гепатиту В HBVAXPRO Y010526</t>
  </si>
  <si>
    <t xml:space="preserve">Експрес-тест для виявлення антитіл до ВІЛ.1/2 3 лінії STANDARDTM К’ю/Standard QHIV 1/2 Ab 3-LineTest </t>
  </si>
  <si>
    <t xml:space="preserve">Швидка відповідь Експрес-тест ВІЛ 1-2,0 (Версія 2.0) Kit/набір №5 FirstResponse HIB 1-2,0 CardTest </t>
  </si>
  <si>
    <t xml:space="preserve">Експрес-тест для одночасного виявлення ІgG, ІgМ, ІgА антитіл до ВІЛ-1 та ВІЛ-2 № 25, НІV 1/2, 3.0, 25/ТеstsВіоІmетм ВІЛ 1/2 3.0 </t>
  </si>
  <si>
    <t>Шприці з голками 2 мл</t>
  </si>
  <si>
    <t xml:space="preserve">Швидка відповідь Експрес-тест ВІЛ 1-2,0 (Версія 2.0) Kit/набір №5 FirstResponse HIV 1-2,0 CardTest </t>
  </si>
  <si>
    <t>Швидка відповідь Експрес-тест ВІЛ 1-2,0 (Версія 2.0) Kit/набір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</si>
</sst>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0"/>
    <numFmt numFmtId="167" formatCode="0.0000"/>
    <numFmt numFmtId="168" formatCode="0.000000"/>
    <numFmt numFmtId="169" formatCode="0.0000000"/>
  </numFmts>
  <fonts count="8" x14ac:knownFonts="1">
    <font>
      <sz val="11"/>
      <color rgb="FF333333"/>
      <name val="Calibri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1" fontId="2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166" fontId="2" fillId="0" borderId="6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1" fontId="2" fillId="0" borderId="6" xfId="0" applyNumberFormat="1" applyFont="1" applyBorder="1" applyAlignment="1">
      <alignment horizontal="left" vertical="top" wrapText="1"/>
    </xf>
    <xf numFmtId="1" fontId="2" fillId="0" borderId="6" xfId="0" applyNumberFormat="1" applyFont="1" applyBorder="1" applyAlignment="1">
      <alignment horizontal="center" vertical="top" wrapText="1"/>
    </xf>
    <xf numFmtId="168" fontId="2" fillId="0" borderId="6" xfId="0" applyNumberFormat="1" applyFont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68" fontId="2" fillId="0" borderId="0" xfId="0" applyNumberFormat="1" applyFont="1" applyAlignment="1">
      <alignment horizontal="left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168" fontId="5" fillId="0" borderId="9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left" wrapText="1"/>
    </xf>
    <xf numFmtId="166" fontId="5" fillId="0" borderId="9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6" fontId="7" fillId="0" borderId="18" xfId="0" applyNumberFormat="1" applyFont="1" applyFill="1" applyBorder="1" applyAlignment="1">
      <alignment horizontal="center"/>
    </xf>
    <xf numFmtId="166" fontId="7" fillId="0" borderId="9" xfId="0" applyNumberFormat="1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166" fontId="7" fillId="0" borderId="16" xfId="0" applyNumberFormat="1" applyFont="1" applyFill="1" applyBorder="1" applyAlignment="1">
      <alignment horizontal="center"/>
    </xf>
    <xf numFmtId="166" fontId="7" fillId="0" borderId="17" xfId="0" applyNumberFormat="1" applyFont="1" applyFill="1" applyBorder="1" applyAlignment="1">
      <alignment horizontal="center"/>
    </xf>
    <xf numFmtId="166" fontId="7" fillId="0" borderId="18" xfId="0" applyNumberFormat="1" applyFont="1" applyFill="1" applyBorder="1" applyAlignment="1">
      <alignment horizontal="center"/>
    </xf>
    <xf numFmtId="166" fontId="7" fillId="0" borderId="8" xfId="0" applyNumberFormat="1" applyFont="1" applyFill="1" applyBorder="1" applyAlignment="1">
      <alignment horizontal="center"/>
    </xf>
    <xf numFmtId="166" fontId="7" fillId="0" borderId="10" xfId="0" applyNumberFormat="1" applyFont="1" applyFill="1" applyBorder="1" applyAlignment="1">
      <alignment horizontal="center"/>
    </xf>
    <xf numFmtId="166" fontId="7" fillId="0" borderId="9" xfId="0" applyNumberFormat="1" applyFont="1" applyFill="1" applyBorder="1" applyAlignment="1">
      <alignment horizontal="center"/>
    </xf>
    <xf numFmtId="166" fontId="7" fillId="0" borderId="8" xfId="0" applyNumberFormat="1" applyFont="1" applyFill="1" applyBorder="1" applyAlignment="1">
      <alignment vertical="center"/>
    </xf>
    <xf numFmtId="166" fontId="7" fillId="0" borderId="10" xfId="0" applyNumberFormat="1" applyFont="1" applyFill="1" applyBorder="1" applyAlignment="1">
      <alignment vertical="center"/>
    </xf>
    <xf numFmtId="166" fontId="7" fillId="0" borderId="9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167" fontId="5" fillId="0" borderId="8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168" fontId="5" fillId="0" borderId="9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left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top" shrinkToFit="1"/>
    </xf>
    <xf numFmtId="168" fontId="1" fillId="0" borderId="6" xfId="0" applyNumberFormat="1" applyFont="1" applyBorder="1" applyAlignment="1">
      <alignment horizontal="center" vertical="center" shrinkToFit="1"/>
    </xf>
    <xf numFmtId="166" fontId="1" fillId="0" borderId="6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shrinkToFit="1"/>
    </xf>
    <xf numFmtId="167" fontId="1" fillId="0" borderId="6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A0DE-5856-467C-9A8B-AEB41D761F60}">
  <sheetPr>
    <outlinePr summaryBelow="0" summaryRight="0"/>
    <pageSetUpPr fitToPage="1"/>
  </sheetPr>
  <dimension ref="A1:AA1103"/>
  <sheetViews>
    <sheetView tabSelected="1" zoomScale="110" zoomScaleNormal="110" workbookViewId="0">
      <selection activeCell="R6" sqref="R6"/>
    </sheetView>
  </sheetViews>
  <sheetFormatPr defaultColWidth="14.42578125" defaultRowHeight="15" customHeight="1" x14ac:dyDescent="0.25"/>
  <cols>
    <col min="1" max="1" width="8.42578125" style="15" customWidth="1"/>
    <col min="2" max="2" width="25.5703125" style="15" customWidth="1"/>
    <col min="3" max="3" width="11" style="15" customWidth="1"/>
    <col min="4" max="4" width="12.85546875" style="15" customWidth="1"/>
    <col min="5" max="5" width="29.28515625" style="15" customWidth="1"/>
    <col min="6" max="6" width="7.28515625" style="15" customWidth="1"/>
    <col min="7" max="7" width="5.28515625" style="18" customWidth="1"/>
    <col min="8" max="8" width="10" style="15" customWidth="1"/>
    <col min="9" max="9" width="9.85546875" style="15" customWidth="1"/>
    <col min="10" max="10" width="3.28515625" style="15" customWidth="1"/>
    <col min="11" max="11" width="28.28515625" style="19" customWidth="1"/>
    <col min="12" max="12" width="4.85546875" style="19" customWidth="1"/>
    <col min="13" max="13" width="5" style="19" customWidth="1"/>
    <col min="14" max="14" width="10.5703125" style="15" customWidth="1"/>
    <col min="15" max="15" width="14.140625" style="15" customWidth="1"/>
    <col min="16" max="16" width="6.42578125" style="46" customWidth="1"/>
    <col min="17" max="17" width="12" style="46" customWidth="1"/>
    <col min="18" max="18" width="20.42578125" style="46" customWidth="1"/>
    <col min="19" max="19" width="6.42578125" style="15" customWidth="1"/>
    <col min="20" max="20" width="10.140625" style="15" customWidth="1"/>
    <col min="21" max="22" width="6.42578125" style="15" customWidth="1"/>
    <col min="23" max="27" width="8" style="15" customWidth="1"/>
    <col min="28" max="16384" width="14.42578125" style="15"/>
  </cols>
  <sheetData>
    <row r="1" spans="1:27" ht="12.75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7" ht="30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27" ht="12.75" x14ac:dyDescent="0.25">
      <c r="A3" s="102" t="s">
        <v>20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27" ht="12.75" customHeight="1" x14ac:dyDescent="0.25">
      <c r="A4" s="103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27" ht="12.75" customHeight="1" x14ac:dyDescent="0.25">
      <c r="A5" s="16"/>
      <c r="B5" s="2"/>
      <c r="C5" s="3"/>
      <c r="D5" s="3"/>
      <c r="E5" s="3"/>
      <c r="F5" s="3"/>
      <c r="G5" s="8"/>
      <c r="H5" s="17"/>
      <c r="I5" s="3"/>
      <c r="J5" s="3"/>
      <c r="K5" s="8"/>
      <c r="L5" s="8"/>
      <c r="M5" s="8"/>
      <c r="N5" s="3"/>
      <c r="O5" s="3"/>
    </row>
    <row r="6" spans="1:27" ht="39" customHeight="1" x14ac:dyDescent="0.25">
      <c r="A6" s="104" t="s">
        <v>3</v>
      </c>
      <c r="B6" s="104" t="s">
        <v>4</v>
      </c>
      <c r="C6" s="106" t="s">
        <v>5</v>
      </c>
      <c r="D6" s="107"/>
      <c r="E6" s="107"/>
      <c r="F6" s="107"/>
      <c r="G6" s="108"/>
      <c r="H6" s="109" t="s">
        <v>6</v>
      </c>
      <c r="I6" s="106" t="s">
        <v>7</v>
      </c>
      <c r="J6" s="107"/>
      <c r="K6" s="107"/>
      <c r="L6" s="107"/>
      <c r="M6" s="107"/>
      <c r="N6" s="108"/>
      <c r="O6" s="111" t="s">
        <v>8</v>
      </c>
    </row>
    <row r="7" spans="1:27" ht="86.25" customHeight="1" x14ac:dyDescent="0.25">
      <c r="A7" s="105"/>
      <c r="B7" s="105"/>
      <c r="C7" s="14" t="s">
        <v>9</v>
      </c>
      <c r="D7" s="14" t="s">
        <v>10</v>
      </c>
      <c r="E7" s="112" t="s">
        <v>11</v>
      </c>
      <c r="F7" s="113"/>
      <c r="G7" s="114"/>
      <c r="H7" s="110"/>
      <c r="I7" s="21" t="s">
        <v>12</v>
      </c>
      <c r="J7" s="21" t="s">
        <v>13</v>
      </c>
      <c r="K7" s="115" t="s">
        <v>14</v>
      </c>
      <c r="L7" s="116"/>
      <c r="M7" s="117"/>
      <c r="N7" s="14" t="s">
        <v>13</v>
      </c>
      <c r="O7" s="105"/>
    </row>
    <row r="8" spans="1:27" s="28" customFormat="1" ht="25.5" x14ac:dyDescent="0.25">
      <c r="A8" s="91" t="s">
        <v>15</v>
      </c>
      <c r="B8" s="97" t="s">
        <v>18</v>
      </c>
      <c r="C8" s="75"/>
      <c r="D8" s="98">
        <f>1099/1000</f>
        <v>1.099</v>
      </c>
      <c r="E8" s="11" t="s">
        <v>21</v>
      </c>
      <c r="F8" s="29" t="s">
        <v>22</v>
      </c>
      <c r="G8" s="20">
        <v>100</v>
      </c>
      <c r="H8" s="26">
        <v>0.219</v>
      </c>
      <c r="I8" s="75"/>
      <c r="J8" s="75"/>
      <c r="K8" s="22" t="str">
        <f>E8</f>
        <v>Шприці з голками 0,2мл, RUP c.SO782170</v>
      </c>
      <c r="L8" s="22" t="str">
        <f>F8</f>
        <v>шт</v>
      </c>
      <c r="M8" s="25">
        <v>100</v>
      </c>
      <c r="N8" s="29">
        <v>0.219</v>
      </c>
      <c r="O8" s="27">
        <f>H8-N8</f>
        <v>0</v>
      </c>
      <c r="P8" s="46"/>
      <c r="Q8" s="46"/>
      <c r="R8" s="46"/>
      <c r="S8" s="9"/>
    </row>
    <row r="9" spans="1:27" s="28" customFormat="1" ht="25.5" x14ac:dyDescent="0.25">
      <c r="A9" s="92"/>
      <c r="B9" s="97"/>
      <c r="C9" s="75"/>
      <c r="D9" s="98"/>
      <c r="E9" s="11" t="s">
        <v>23</v>
      </c>
      <c r="F9" s="29" t="s">
        <v>24</v>
      </c>
      <c r="G9" s="20">
        <v>100</v>
      </c>
      <c r="H9" s="26">
        <v>0.88000000000000012</v>
      </c>
      <c r="I9" s="75"/>
      <c r="J9" s="75"/>
      <c r="K9" s="22" t="str">
        <f t="shared" ref="K9:K37" si="0">E9</f>
        <v>Вакціна DIFTET c.C2161 д/профілакт.дифтерії та пра</v>
      </c>
      <c r="L9" s="22" t="str">
        <f t="shared" ref="L9:L37" si="1">F9</f>
        <v>доз</v>
      </c>
      <c r="M9" s="25">
        <v>80</v>
      </c>
      <c r="N9" s="47">
        <v>0.70399999999999996</v>
      </c>
      <c r="O9" s="27">
        <f t="shared" ref="O9:O72" si="2">H9-N9</f>
        <v>0.17600000000000016</v>
      </c>
      <c r="P9" s="46"/>
      <c r="Q9" s="46"/>
      <c r="R9" s="46"/>
      <c r="Y9" s="31"/>
      <c r="Z9" s="31"/>
      <c r="AA9" s="31"/>
    </row>
    <row r="10" spans="1:27" s="28" customFormat="1" ht="25.5" x14ac:dyDescent="0.25">
      <c r="A10" s="92"/>
      <c r="B10" s="94" t="s">
        <v>18</v>
      </c>
      <c r="C10" s="76"/>
      <c r="D10" s="86">
        <f>3195.24/1000</f>
        <v>3.1952399999999996</v>
      </c>
      <c r="E10" s="11" t="s">
        <v>25</v>
      </c>
      <c r="F10" s="10" t="s">
        <v>22</v>
      </c>
      <c r="G10" s="20">
        <v>12</v>
      </c>
      <c r="H10" s="26">
        <v>4.2480000000000004E-2</v>
      </c>
      <c r="I10" s="76"/>
      <c r="J10" s="76"/>
      <c r="K10" s="22" t="str">
        <f t="shared" si="0"/>
        <v>Шприці з голками ін'єкційні стерильні (A-D), 0,3мл</v>
      </c>
      <c r="L10" s="22" t="str">
        <f t="shared" si="1"/>
        <v>шт</v>
      </c>
      <c r="M10" s="25">
        <v>12</v>
      </c>
      <c r="N10" s="47">
        <v>4.2480000000000004E-2</v>
      </c>
      <c r="O10" s="27">
        <f>H10-N10</f>
        <v>0</v>
      </c>
      <c r="P10" s="46"/>
      <c r="Q10" s="46"/>
      <c r="R10" s="46"/>
      <c r="Y10" s="31"/>
      <c r="Z10" s="31"/>
      <c r="AA10" s="31"/>
    </row>
    <row r="11" spans="1:27" s="28" customFormat="1" ht="38.25" x14ac:dyDescent="0.25">
      <c r="A11" s="92"/>
      <c r="B11" s="96"/>
      <c r="C11" s="77"/>
      <c r="D11" s="87"/>
      <c r="E11" s="11" t="s">
        <v>26</v>
      </c>
      <c r="F11" s="10" t="s">
        <v>24</v>
      </c>
      <c r="G11" s="20">
        <v>12</v>
      </c>
      <c r="H11" s="26">
        <v>3.1527600000000002</v>
      </c>
      <c r="I11" s="77"/>
      <c r="J11" s="77"/>
      <c r="K11" s="22" t="str">
        <f t="shared" si="0"/>
        <v>Вакцина від COVID-19/COMIRNATY, Omicron XBB 1.5 0,</v>
      </c>
      <c r="L11" s="22" t="str">
        <f t="shared" si="1"/>
        <v>доз</v>
      </c>
      <c r="M11" s="25">
        <v>12</v>
      </c>
      <c r="N11" s="47">
        <v>3.1527600000000002</v>
      </c>
      <c r="O11" s="27">
        <f t="shared" si="2"/>
        <v>0</v>
      </c>
      <c r="P11" s="46"/>
      <c r="Q11" s="46"/>
      <c r="R11" s="46"/>
      <c r="Y11" s="31"/>
      <c r="Z11" s="31"/>
      <c r="AA11" s="31"/>
    </row>
    <row r="12" spans="1:27" s="28" customFormat="1" ht="25.5" x14ac:dyDescent="0.25">
      <c r="A12" s="92"/>
      <c r="B12" s="94" t="s">
        <v>19</v>
      </c>
      <c r="C12" s="78"/>
      <c r="D12" s="86">
        <f>106640.5/1000</f>
        <v>106.6405</v>
      </c>
      <c r="E12" s="11" t="s">
        <v>27</v>
      </c>
      <c r="F12" s="10" t="s">
        <v>22</v>
      </c>
      <c r="G12" s="20">
        <v>1</v>
      </c>
      <c r="H12" s="26">
        <v>53.320250000000001</v>
      </c>
      <c r="I12" s="78"/>
      <c r="J12" s="78"/>
      <c r="K12" s="22" t="str">
        <f t="shared" si="0"/>
        <v>Холодильник д/вакцин горизонт.Vestfrost VLS 174A AC</v>
      </c>
      <c r="L12" s="22" t="str">
        <f t="shared" si="1"/>
        <v>шт</v>
      </c>
      <c r="M12" s="25"/>
      <c r="N12" s="47">
        <v>0</v>
      </c>
      <c r="O12" s="27">
        <f t="shared" si="2"/>
        <v>53.320250000000001</v>
      </c>
      <c r="P12" s="46"/>
      <c r="Q12" s="46"/>
      <c r="R12" s="46"/>
      <c r="Y12" s="31"/>
      <c r="Z12" s="31"/>
      <c r="AA12" s="31"/>
    </row>
    <row r="13" spans="1:27" s="28" customFormat="1" ht="25.5" x14ac:dyDescent="0.25">
      <c r="A13" s="92"/>
      <c r="B13" s="96"/>
      <c r="C13" s="79"/>
      <c r="D13" s="87"/>
      <c r="E13" s="11" t="s">
        <v>27</v>
      </c>
      <c r="F13" s="10" t="s">
        <v>22</v>
      </c>
      <c r="G13" s="20">
        <v>1</v>
      </c>
      <c r="H13" s="26">
        <v>53.320250000000001</v>
      </c>
      <c r="I13" s="79"/>
      <c r="J13" s="79"/>
      <c r="K13" s="22" t="str">
        <f t="shared" si="0"/>
        <v>Холодильник д/вакцин горизонт.Vestfrost VLS 174A AC</v>
      </c>
      <c r="L13" s="22" t="str">
        <f t="shared" si="1"/>
        <v>шт</v>
      </c>
      <c r="M13" s="25"/>
      <c r="N13" s="47">
        <v>0</v>
      </c>
      <c r="O13" s="27">
        <f t="shared" si="2"/>
        <v>53.320250000000001</v>
      </c>
      <c r="P13" s="46"/>
      <c r="Q13" s="46"/>
      <c r="R13" s="46"/>
      <c r="Y13" s="31"/>
      <c r="Z13" s="31"/>
      <c r="AA13" s="31"/>
    </row>
    <row r="14" spans="1:27" s="28" customFormat="1" ht="25.5" x14ac:dyDescent="0.25">
      <c r="A14" s="92"/>
      <c r="B14" s="1" t="s">
        <v>53</v>
      </c>
      <c r="C14" s="4"/>
      <c r="D14" s="10">
        <f>37126/1000</f>
        <v>37.125999999999998</v>
      </c>
      <c r="E14" s="11" t="s">
        <v>28</v>
      </c>
      <c r="F14" s="10" t="s">
        <v>22</v>
      </c>
      <c r="G14" s="20">
        <v>2</v>
      </c>
      <c r="H14" s="26">
        <v>37.125999999999998</v>
      </c>
      <c r="I14" s="4"/>
      <c r="J14" s="4"/>
      <c r="K14" s="22" t="str">
        <f t="shared" si="0"/>
        <v>Ноутбук НР25015.6А G/Inteli5(HP 3QM15ES)</v>
      </c>
      <c r="L14" s="22" t="str">
        <f t="shared" si="1"/>
        <v>шт</v>
      </c>
      <c r="M14" s="25"/>
      <c r="N14" s="47">
        <v>0</v>
      </c>
      <c r="O14" s="27">
        <f t="shared" si="2"/>
        <v>37.125999999999998</v>
      </c>
      <c r="P14" s="46"/>
      <c r="Q14" s="46"/>
      <c r="R14" s="46"/>
      <c r="Y14" s="31"/>
      <c r="Z14" s="31"/>
      <c r="AA14" s="31"/>
    </row>
    <row r="15" spans="1:27" s="28" customFormat="1" ht="51" x14ac:dyDescent="0.25">
      <c r="A15" s="92"/>
      <c r="B15" s="1" t="s">
        <v>54</v>
      </c>
      <c r="C15" s="4"/>
      <c r="D15" s="10">
        <f>18337.38/1000</f>
        <v>18.33738</v>
      </c>
      <c r="E15" s="11" t="s">
        <v>29</v>
      </c>
      <c r="F15" s="10" t="s">
        <v>30</v>
      </c>
      <c r="G15" s="20">
        <v>393</v>
      </c>
      <c r="H15" s="26">
        <v>18.337379999999996</v>
      </c>
      <c r="I15" s="4"/>
      <c r="J15" s="4"/>
      <c r="K15" s="22" t="str">
        <f t="shared" si="0"/>
        <v>Парацетомол ЕФЕРАЛГАН 1000мг табл шипучі</v>
      </c>
      <c r="L15" s="22" t="str">
        <f t="shared" si="1"/>
        <v>упак</v>
      </c>
      <c r="M15" s="25">
        <v>393</v>
      </c>
      <c r="N15" s="47">
        <v>18.337379999999996</v>
      </c>
      <c r="O15" s="27">
        <f t="shared" si="2"/>
        <v>0</v>
      </c>
      <c r="P15" s="46"/>
      <c r="Q15" s="46"/>
      <c r="R15" s="46"/>
      <c r="Y15" s="31"/>
      <c r="Z15" s="31"/>
      <c r="AA15" s="31"/>
    </row>
    <row r="16" spans="1:27" s="28" customFormat="1" ht="25.5" x14ac:dyDescent="0.25">
      <c r="A16" s="92"/>
      <c r="B16" s="94" t="s">
        <v>54</v>
      </c>
      <c r="C16" s="76"/>
      <c r="D16" s="86">
        <f>6780.71/1000</f>
        <v>6.78071</v>
      </c>
      <c r="E16" s="11" t="s">
        <v>31</v>
      </c>
      <c r="F16" s="10" t="s">
        <v>32</v>
      </c>
      <c r="G16" s="20">
        <v>51</v>
      </c>
      <c r="H16" s="26">
        <f>4.45791+0.00005</f>
        <v>4.4579599999999999</v>
      </c>
      <c r="I16" s="76"/>
      <c r="J16" s="76"/>
      <c r="K16" s="22" t="str">
        <f t="shared" si="0"/>
        <v>Амоксицилін AMOXICILLIN 1000мг FTA30 пакунок</v>
      </c>
      <c r="L16" s="22" t="str">
        <f t="shared" si="1"/>
        <v>пачок</v>
      </c>
      <c r="M16" s="25">
        <v>51</v>
      </c>
      <c r="N16" s="47">
        <v>4.45791</v>
      </c>
      <c r="O16" s="27">
        <f t="shared" si="2"/>
        <v>4.9999999999883471E-5</v>
      </c>
      <c r="P16" s="46"/>
      <c r="Q16" s="46"/>
      <c r="R16" s="46"/>
      <c r="Y16" s="31"/>
      <c r="Z16" s="31"/>
      <c r="AA16" s="31"/>
    </row>
    <row r="17" spans="1:27" s="28" customFormat="1" ht="25.5" x14ac:dyDescent="0.25">
      <c r="A17" s="92"/>
      <c r="B17" s="95"/>
      <c r="C17" s="80"/>
      <c r="D17" s="99"/>
      <c r="E17" s="11" t="s">
        <v>33</v>
      </c>
      <c r="F17" s="10" t="s">
        <v>32</v>
      </c>
      <c r="G17" s="20">
        <v>15</v>
      </c>
      <c r="H17" s="26">
        <v>1.05525</v>
      </c>
      <c r="I17" s="80"/>
      <c r="J17" s="80"/>
      <c r="K17" s="22" t="str">
        <f t="shared" si="0"/>
        <v>Амоксицилін AMOXICILLIN 750мг FTA30 пакунок</v>
      </c>
      <c r="L17" s="22" t="str">
        <f t="shared" si="1"/>
        <v>пачок</v>
      </c>
      <c r="M17" s="25">
        <v>15</v>
      </c>
      <c r="N17" s="47">
        <v>1.05525</v>
      </c>
      <c r="O17" s="27">
        <f t="shared" si="2"/>
        <v>0</v>
      </c>
      <c r="P17" s="46"/>
      <c r="Q17" s="46"/>
      <c r="R17" s="46"/>
      <c r="T17" s="12"/>
      <c r="Y17" s="31"/>
      <c r="Z17" s="31"/>
      <c r="AA17" s="31"/>
    </row>
    <row r="18" spans="1:27" s="28" customFormat="1" ht="25.5" x14ac:dyDescent="0.25">
      <c r="A18" s="92"/>
      <c r="B18" s="96"/>
      <c r="C18" s="77"/>
      <c r="D18" s="87"/>
      <c r="E18" s="11" t="s">
        <v>34</v>
      </c>
      <c r="F18" s="10" t="s">
        <v>32</v>
      </c>
      <c r="G18" s="20">
        <v>25</v>
      </c>
      <c r="H18" s="26">
        <v>1.2675000000000001</v>
      </c>
      <c r="I18" s="77"/>
      <c r="J18" s="77"/>
      <c r="K18" s="22" t="str">
        <f t="shared" si="0"/>
        <v>Амоксицилін AMOXICILLIN 500мг FTA30 пакунок</v>
      </c>
      <c r="L18" s="22" t="str">
        <f t="shared" si="1"/>
        <v>пачок</v>
      </c>
      <c r="M18" s="25">
        <v>25</v>
      </c>
      <c r="N18" s="47">
        <v>1.2675000000000001</v>
      </c>
      <c r="O18" s="27">
        <f t="shared" si="2"/>
        <v>0</v>
      </c>
      <c r="P18" s="46"/>
      <c r="Q18" s="46"/>
      <c r="R18" s="46"/>
      <c r="T18" s="12"/>
      <c r="Y18" s="31"/>
      <c r="Z18" s="31"/>
      <c r="AA18" s="31"/>
    </row>
    <row r="19" spans="1:27" s="28" customFormat="1" ht="25.5" x14ac:dyDescent="0.25">
      <c r="A19" s="92"/>
      <c r="B19" s="94" t="s">
        <v>54</v>
      </c>
      <c r="C19" s="70"/>
      <c r="D19" s="83">
        <f>10918.3/1000</f>
        <v>10.918299999999999</v>
      </c>
      <c r="E19" s="11" t="s">
        <v>35</v>
      </c>
      <c r="F19" s="10" t="s">
        <v>36</v>
      </c>
      <c r="G19" s="20">
        <v>40</v>
      </c>
      <c r="H19" s="26">
        <v>8.0927999999999987</v>
      </c>
      <c r="I19" s="70"/>
      <c r="J19" s="70"/>
      <c r="K19" s="22" t="str">
        <f t="shared" si="0"/>
        <v>Антисептичний розчин 500мл DAKIN COOPER</v>
      </c>
      <c r="L19" s="22" t="str">
        <f t="shared" si="1"/>
        <v>фл</v>
      </c>
      <c r="M19" s="25">
        <v>31</v>
      </c>
      <c r="N19" s="47">
        <v>6.2719199999999997</v>
      </c>
      <c r="O19" s="27">
        <f t="shared" si="2"/>
        <v>1.8208799999999989</v>
      </c>
      <c r="P19" s="46"/>
      <c r="Q19" s="46"/>
      <c r="R19" s="46"/>
      <c r="T19" s="12"/>
      <c r="Y19" s="31"/>
      <c r="Z19" s="31"/>
      <c r="AA19" s="31"/>
    </row>
    <row r="20" spans="1:27" s="28" customFormat="1" ht="25.5" x14ac:dyDescent="0.25">
      <c r="A20" s="92"/>
      <c r="B20" s="96"/>
      <c r="C20" s="72"/>
      <c r="D20" s="85"/>
      <c r="E20" s="11" t="s">
        <v>37</v>
      </c>
      <c r="F20" s="10" t="s">
        <v>30</v>
      </c>
      <c r="G20" s="20">
        <v>50</v>
      </c>
      <c r="H20" s="26">
        <v>2.8254999999999999</v>
      </c>
      <c r="I20" s="72"/>
      <c r="J20" s="72"/>
      <c r="K20" s="22" t="str">
        <f t="shared" si="0"/>
        <v>Fleming 500mg 14 tab (антибіотик табл)</v>
      </c>
      <c r="L20" s="22" t="str">
        <f t="shared" si="1"/>
        <v>упак</v>
      </c>
      <c r="M20" s="25">
        <v>50</v>
      </c>
      <c r="N20" s="47">
        <v>2.8254999999999999</v>
      </c>
      <c r="O20" s="27">
        <f t="shared" si="2"/>
        <v>0</v>
      </c>
      <c r="P20" s="46"/>
      <c r="Q20" s="46"/>
      <c r="R20" s="46"/>
      <c r="T20" s="12"/>
      <c r="Y20" s="31"/>
      <c r="Z20" s="31"/>
      <c r="AA20" s="31"/>
    </row>
    <row r="21" spans="1:27" s="28" customFormat="1" ht="25.5" x14ac:dyDescent="0.25">
      <c r="A21" s="92"/>
      <c r="B21" s="94" t="s">
        <v>18</v>
      </c>
      <c r="C21" s="70"/>
      <c r="D21" s="83">
        <f>2837.84/1000</f>
        <v>2.8378400000000004</v>
      </c>
      <c r="E21" s="11" t="s">
        <v>38</v>
      </c>
      <c r="F21" s="10" t="s">
        <v>22</v>
      </c>
      <c r="G21" s="20">
        <v>1</v>
      </c>
      <c r="H21" s="26">
        <v>1.2900000000000001E-3</v>
      </c>
      <c r="I21" s="70"/>
      <c r="J21" s="70"/>
      <c r="K21" s="22" t="str">
        <f t="shared" si="0"/>
        <v>Шприці з голками 2мл,SELINGE, (0,8х38мм)т.п. 10.20</v>
      </c>
      <c r="L21" s="22" t="str">
        <f t="shared" si="1"/>
        <v>шт</v>
      </c>
      <c r="M21" s="25">
        <v>1</v>
      </c>
      <c r="N21" s="47">
        <v>1.2900000000000001E-3</v>
      </c>
      <c r="O21" s="27">
        <f t="shared" si="2"/>
        <v>0</v>
      </c>
      <c r="P21" s="46"/>
      <c r="Q21" s="46"/>
      <c r="R21" s="46"/>
      <c r="T21" s="12"/>
      <c r="Y21" s="31"/>
      <c r="Z21" s="31"/>
      <c r="AA21" s="31"/>
    </row>
    <row r="22" spans="1:27" s="28" customFormat="1" ht="25.5" x14ac:dyDescent="0.25">
      <c r="A22" s="92"/>
      <c r="B22" s="95"/>
      <c r="C22" s="71"/>
      <c r="D22" s="84"/>
      <c r="E22" s="11" t="s">
        <v>39</v>
      </c>
      <c r="F22" s="10" t="s">
        <v>22</v>
      </c>
      <c r="G22" s="20">
        <v>10</v>
      </c>
      <c r="H22" s="26">
        <v>1.4999999999999999E-2</v>
      </c>
      <c r="I22" s="71"/>
      <c r="J22" s="71"/>
      <c r="K22" s="22" t="str">
        <f t="shared" si="0"/>
        <v>Шприці з голками 0,2мл,SELINGE, 10.20</v>
      </c>
      <c r="L22" s="22" t="str">
        <f t="shared" si="1"/>
        <v>шт</v>
      </c>
      <c r="M22" s="25">
        <v>10</v>
      </c>
      <c r="N22" s="47">
        <v>1.4999999999999999E-2</v>
      </c>
      <c r="O22" s="27">
        <f t="shared" si="2"/>
        <v>0</v>
      </c>
      <c r="P22" s="46"/>
      <c r="Q22" s="46"/>
      <c r="R22" s="46"/>
      <c r="T22" s="12"/>
      <c r="Y22" s="31"/>
      <c r="Z22" s="31"/>
      <c r="AA22" s="31"/>
    </row>
    <row r="23" spans="1:27" s="28" customFormat="1" ht="25.5" x14ac:dyDescent="0.25">
      <c r="A23" s="92"/>
      <c r="B23" s="95"/>
      <c r="C23" s="71"/>
      <c r="D23" s="84"/>
      <c r="E23" s="11" t="s">
        <v>40</v>
      </c>
      <c r="F23" s="10" t="s">
        <v>22</v>
      </c>
      <c r="G23" s="20">
        <v>1</v>
      </c>
      <c r="H23" s="26">
        <v>1.426E-2</v>
      </c>
      <c r="I23" s="71"/>
      <c r="J23" s="71"/>
      <c r="K23" s="22" t="str">
        <f t="shared" si="0"/>
        <v>Захисні ящики д/безпечної утилізації 5л</v>
      </c>
      <c r="L23" s="22" t="str">
        <f t="shared" si="1"/>
        <v>шт</v>
      </c>
      <c r="M23" s="25">
        <v>1</v>
      </c>
      <c r="N23" s="47">
        <v>1.426E-2</v>
      </c>
      <c r="O23" s="27">
        <f t="shared" si="2"/>
        <v>0</v>
      </c>
      <c r="P23" s="46"/>
      <c r="Q23" s="46"/>
      <c r="R23" s="46"/>
      <c r="T23" s="12"/>
      <c r="Y23" s="31"/>
      <c r="Z23" s="31"/>
      <c r="AA23" s="31"/>
    </row>
    <row r="24" spans="1:27" s="28" customFormat="1" ht="38.25" x14ac:dyDescent="0.25">
      <c r="A24" s="92"/>
      <c r="B24" s="95"/>
      <c r="C24" s="71"/>
      <c r="D24" s="84"/>
      <c r="E24" s="11" t="s">
        <v>41</v>
      </c>
      <c r="F24" s="10" t="s">
        <v>24</v>
      </c>
      <c r="G24" s="20">
        <v>10</v>
      </c>
      <c r="H24" s="26">
        <v>2.7875999999999999</v>
      </c>
      <c r="I24" s="71"/>
      <c r="J24" s="71"/>
      <c r="K24" s="22" t="str">
        <f t="shared" si="0"/>
        <v>Вакцина від COVID-19/COMIRNATY GVL PU PFE,дисперсі</v>
      </c>
      <c r="L24" s="22" t="str">
        <f t="shared" si="1"/>
        <v>доз</v>
      </c>
      <c r="M24" s="25">
        <v>10</v>
      </c>
      <c r="N24" s="47">
        <v>2.7875999999999999</v>
      </c>
      <c r="O24" s="27">
        <f t="shared" si="2"/>
        <v>0</v>
      </c>
      <c r="P24" s="46"/>
      <c r="Q24" s="46"/>
      <c r="R24" s="46"/>
      <c r="T24" s="12"/>
      <c r="Y24" s="31"/>
      <c r="Z24" s="31"/>
      <c r="AA24" s="31"/>
    </row>
    <row r="25" spans="1:27" s="28" customFormat="1" ht="12.75" x14ac:dyDescent="0.25">
      <c r="A25" s="92"/>
      <c r="B25" s="96"/>
      <c r="C25" s="72"/>
      <c r="D25" s="85"/>
      <c r="E25" s="11" t="s">
        <v>42</v>
      </c>
      <c r="F25" s="10" t="s">
        <v>36</v>
      </c>
      <c r="G25" s="20">
        <v>1</v>
      </c>
      <c r="H25" s="26">
        <v>1.9690000000000003E-2</v>
      </c>
      <c r="I25" s="72"/>
      <c r="J25" s="72"/>
      <c r="K25" s="22" t="str">
        <f t="shared" si="0"/>
        <v>Розчинник до вакцини Covid 19</v>
      </c>
      <c r="L25" s="22" t="str">
        <f t="shared" si="1"/>
        <v>фл</v>
      </c>
      <c r="M25" s="25">
        <v>1</v>
      </c>
      <c r="N25" s="47">
        <v>1.9690000000000003E-2</v>
      </c>
      <c r="O25" s="27">
        <f t="shared" si="2"/>
        <v>0</v>
      </c>
      <c r="P25" s="46"/>
      <c r="Q25" s="46"/>
      <c r="R25" s="46"/>
      <c r="T25" s="12"/>
      <c r="Y25" s="31"/>
      <c r="Z25" s="31"/>
      <c r="AA25" s="31"/>
    </row>
    <row r="26" spans="1:27" s="28" customFormat="1" ht="25.5" x14ac:dyDescent="0.2">
      <c r="A26" s="92"/>
      <c r="B26" s="94" t="s">
        <v>18</v>
      </c>
      <c r="C26" s="73"/>
      <c r="D26" s="83">
        <f>6775.2/1000</f>
        <v>6.7751999999999999</v>
      </c>
      <c r="E26" s="11" t="s">
        <v>25</v>
      </c>
      <c r="F26" s="10" t="s">
        <v>22</v>
      </c>
      <c r="G26" s="40">
        <v>24</v>
      </c>
      <c r="H26" s="26">
        <v>8.4960000000000008E-2</v>
      </c>
      <c r="I26" s="73"/>
      <c r="J26" s="73"/>
      <c r="K26" s="22" t="str">
        <f t="shared" si="0"/>
        <v>Шприці з голками ін'єкційні стерильні (A-D), 0,3мл</v>
      </c>
      <c r="L26" s="22" t="str">
        <f t="shared" si="1"/>
        <v>шт</v>
      </c>
      <c r="M26" s="25">
        <v>24</v>
      </c>
      <c r="N26" s="47">
        <v>8.4960000000000008E-2</v>
      </c>
      <c r="O26" s="27">
        <f t="shared" si="2"/>
        <v>0</v>
      </c>
      <c r="P26" s="46"/>
      <c r="Q26" s="46"/>
      <c r="R26" s="46"/>
      <c r="T26" s="12"/>
      <c r="Y26" s="31"/>
      <c r="Z26" s="31"/>
      <c r="AA26" s="31"/>
    </row>
    <row r="27" spans="1:27" s="28" customFormat="1" ht="25.5" x14ac:dyDescent="0.25">
      <c r="A27" s="92"/>
      <c r="B27" s="96"/>
      <c r="C27" s="74"/>
      <c r="D27" s="85"/>
      <c r="E27" s="11" t="s">
        <v>43</v>
      </c>
      <c r="F27" s="10" t="s">
        <v>24</v>
      </c>
      <c r="G27" s="20">
        <v>24</v>
      </c>
      <c r="H27" s="26">
        <v>6.6902400000000002</v>
      </c>
      <c r="I27" s="74"/>
      <c r="J27" s="74"/>
      <c r="K27" s="22" t="str">
        <f t="shared" si="0"/>
        <v xml:space="preserve">Вакцина від COVID-19/COMIRNATY 0,1 мг 10х2,25мл </v>
      </c>
      <c r="L27" s="22" t="str">
        <f t="shared" si="1"/>
        <v>доз</v>
      </c>
      <c r="M27" s="25">
        <v>24</v>
      </c>
      <c r="N27" s="47">
        <v>6.6902400000000002</v>
      </c>
      <c r="O27" s="27">
        <f t="shared" si="2"/>
        <v>0</v>
      </c>
      <c r="P27" s="46"/>
      <c r="Q27" s="46"/>
      <c r="R27" s="46"/>
      <c r="T27" s="12"/>
      <c r="Y27" s="31"/>
      <c r="Z27" s="31"/>
      <c r="AA27" s="31"/>
    </row>
    <row r="28" spans="1:27" s="28" customFormat="1" ht="12.75" x14ac:dyDescent="0.25">
      <c r="A28" s="92"/>
      <c r="B28" s="88" t="s">
        <v>55</v>
      </c>
      <c r="C28" s="70"/>
      <c r="D28" s="83">
        <f>9546.8/1000</f>
        <v>9.5467999999999993</v>
      </c>
      <c r="E28" s="11" t="s">
        <v>44</v>
      </c>
      <c r="F28" s="10" t="s">
        <v>22</v>
      </c>
      <c r="G28" s="20">
        <v>16</v>
      </c>
      <c r="H28" s="26">
        <v>0.61120000000000008</v>
      </c>
      <c r="I28" s="70"/>
      <c r="J28" s="70"/>
      <c r="K28" s="22" t="str">
        <f t="shared" si="0"/>
        <v>"Стоп інфекція" антисептик</v>
      </c>
      <c r="L28" s="22" t="str">
        <f t="shared" si="1"/>
        <v>шт</v>
      </c>
      <c r="M28" s="25">
        <v>16</v>
      </c>
      <c r="N28" s="47">
        <v>0.61120000000000008</v>
      </c>
      <c r="O28" s="27">
        <f t="shared" si="2"/>
        <v>0</v>
      </c>
      <c r="P28" s="46"/>
      <c r="Q28" s="46"/>
      <c r="R28" s="46"/>
      <c r="T28" s="12"/>
      <c r="Y28" s="31"/>
      <c r="Z28" s="31"/>
      <c r="AA28" s="31"/>
    </row>
    <row r="29" spans="1:27" s="28" customFormat="1" ht="12.75" x14ac:dyDescent="0.25">
      <c r="A29" s="92"/>
      <c r="B29" s="89"/>
      <c r="C29" s="71"/>
      <c r="D29" s="84"/>
      <c r="E29" s="11" t="s">
        <v>45</v>
      </c>
      <c r="F29" s="10" t="s">
        <v>36</v>
      </c>
      <c r="G29" s="20">
        <v>48</v>
      </c>
      <c r="H29" s="26">
        <v>4.9296000000000006</v>
      </c>
      <c r="I29" s="71"/>
      <c r="J29" s="71"/>
      <c r="K29" s="22" t="str">
        <f t="shared" si="0"/>
        <v>Амброксол 15 сироп</v>
      </c>
      <c r="L29" s="22" t="str">
        <f t="shared" si="1"/>
        <v>фл</v>
      </c>
      <c r="M29" s="25">
        <v>48</v>
      </c>
      <c r="N29" s="47">
        <v>4.9296000000000006</v>
      </c>
      <c r="O29" s="27">
        <f t="shared" si="2"/>
        <v>0</v>
      </c>
      <c r="P29" s="46"/>
      <c r="Q29" s="46"/>
      <c r="R29" s="46"/>
      <c r="T29" s="12"/>
      <c r="Y29" s="31"/>
      <c r="Z29" s="31"/>
      <c r="AA29" s="31"/>
    </row>
    <row r="30" spans="1:27" s="28" customFormat="1" ht="12.75" x14ac:dyDescent="0.25">
      <c r="A30" s="92"/>
      <c r="B30" s="89"/>
      <c r="C30" s="71"/>
      <c r="D30" s="84"/>
      <c r="E30" s="11" t="s">
        <v>46</v>
      </c>
      <c r="F30" s="10" t="s">
        <v>22</v>
      </c>
      <c r="G30" s="20">
        <v>200</v>
      </c>
      <c r="H30" s="26">
        <v>0.12</v>
      </c>
      <c r="I30" s="71"/>
      <c r="J30" s="71"/>
      <c r="K30" s="22" t="str">
        <f t="shared" si="0"/>
        <v>Шапочки</v>
      </c>
      <c r="L30" s="22" t="str">
        <f t="shared" si="1"/>
        <v>шт</v>
      </c>
      <c r="M30" s="25">
        <v>50</v>
      </c>
      <c r="N30" s="47">
        <v>0.03</v>
      </c>
      <c r="O30" s="27">
        <f t="shared" si="2"/>
        <v>0.09</v>
      </c>
      <c r="P30" s="46"/>
      <c r="Q30" s="46"/>
      <c r="R30" s="46"/>
      <c r="T30" s="12"/>
      <c r="Y30" s="31"/>
      <c r="Z30" s="31"/>
      <c r="AA30" s="31"/>
    </row>
    <row r="31" spans="1:27" s="28" customFormat="1" ht="12.75" x14ac:dyDescent="0.25">
      <c r="A31" s="92"/>
      <c r="B31" s="89"/>
      <c r="C31" s="71"/>
      <c r="D31" s="84"/>
      <c r="E31" s="11" t="s">
        <v>47</v>
      </c>
      <c r="F31" s="10" t="s">
        <v>22</v>
      </c>
      <c r="G31" s="24">
        <v>200</v>
      </c>
      <c r="H31" s="26">
        <v>0.16600000000000001</v>
      </c>
      <c r="I31" s="71"/>
      <c r="J31" s="71"/>
      <c r="K31" s="22" t="str">
        <f t="shared" si="0"/>
        <v>Голки 23Gх1</v>
      </c>
      <c r="L31" s="22" t="str">
        <f t="shared" si="1"/>
        <v>шт</v>
      </c>
      <c r="M31" s="25">
        <v>200</v>
      </c>
      <c r="N31" s="47">
        <v>0.16600000000000001</v>
      </c>
      <c r="O31" s="27">
        <f t="shared" si="2"/>
        <v>0</v>
      </c>
      <c r="P31" s="46"/>
      <c r="Q31" s="46"/>
      <c r="R31" s="46"/>
      <c r="T31" s="12"/>
      <c r="Y31" s="31"/>
      <c r="Z31" s="31"/>
      <c r="AA31" s="31"/>
    </row>
    <row r="32" spans="1:27" s="28" customFormat="1" ht="12.75" x14ac:dyDescent="0.25">
      <c r="A32" s="92"/>
      <c r="B32" s="89"/>
      <c r="C32" s="71"/>
      <c r="D32" s="84"/>
      <c r="E32" s="11" t="s">
        <v>48</v>
      </c>
      <c r="F32" s="10" t="s">
        <v>22</v>
      </c>
      <c r="G32" s="20">
        <v>2000</v>
      </c>
      <c r="H32" s="26">
        <v>1.92</v>
      </c>
      <c r="I32" s="71"/>
      <c r="J32" s="71"/>
      <c r="K32" s="22" t="str">
        <f t="shared" si="0"/>
        <v>Маски MagCar</v>
      </c>
      <c r="L32" s="22" t="str">
        <f t="shared" si="1"/>
        <v>шт</v>
      </c>
      <c r="M32" s="25"/>
      <c r="N32" s="47">
        <v>0</v>
      </c>
      <c r="O32" s="27">
        <f t="shared" si="2"/>
        <v>1.92</v>
      </c>
      <c r="P32" s="46"/>
      <c r="Q32" s="46"/>
      <c r="R32" s="46"/>
      <c r="T32" s="12"/>
      <c r="Y32" s="31"/>
      <c r="Z32" s="31"/>
      <c r="AA32" s="31"/>
    </row>
    <row r="33" spans="1:27" s="28" customFormat="1" ht="12.75" x14ac:dyDescent="0.25">
      <c r="A33" s="92"/>
      <c r="B33" s="90"/>
      <c r="C33" s="72"/>
      <c r="D33" s="85"/>
      <c r="E33" s="11" t="s">
        <v>49</v>
      </c>
      <c r="F33" s="10" t="s">
        <v>30</v>
      </c>
      <c r="G33" s="20">
        <v>60</v>
      </c>
      <c r="H33" s="26">
        <v>1.8</v>
      </c>
      <c r="I33" s="72"/>
      <c r="J33" s="72"/>
      <c r="K33" s="22" t="str">
        <f t="shared" si="0"/>
        <v>Клосарт 50 мг № 84</v>
      </c>
      <c r="L33" s="22" t="str">
        <f t="shared" si="1"/>
        <v>упак</v>
      </c>
      <c r="M33" s="25">
        <v>60</v>
      </c>
      <c r="N33" s="47">
        <v>1.8</v>
      </c>
      <c r="O33" s="27">
        <f t="shared" si="2"/>
        <v>0</v>
      </c>
      <c r="P33" s="46"/>
      <c r="Q33" s="46"/>
      <c r="R33" s="46"/>
      <c r="T33" s="12"/>
      <c r="Y33" s="31"/>
      <c r="Z33" s="31"/>
      <c r="AA33" s="31"/>
    </row>
    <row r="34" spans="1:27" s="28" customFormat="1" ht="38.25" x14ac:dyDescent="0.25">
      <c r="A34" s="92"/>
      <c r="B34" s="36" t="s">
        <v>18</v>
      </c>
      <c r="C34" s="23"/>
      <c r="D34" s="41">
        <f>10748/1000</f>
        <v>10.747999999999999</v>
      </c>
      <c r="E34" s="11" t="s">
        <v>50</v>
      </c>
      <c r="F34" s="10" t="s">
        <v>24</v>
      </c>
      <c r="G34" s="20">
        <v>200</v>
      </c>
      <c r="H34" s="26">
        <v>10.747999999999999</v>
      </c>
      <c r="I34" s="23"/>
      <c r="J34" s="23"/>
      <c r="K34" s="22" t="str">
        <f t="shared" si="0"/>
        <v>Комбінована вакцина DTP Hepb Hib c.2854Х0355С дифтеріі, правця, кашлюку</v>
      </c>
      <c r="L34" s="22" t="str">
        <f t="shared" si="1"/>
        <v>доз</v>
      </c>
      <c r="M34" s="25">
        <v>50</v>
      </c>
      <c r="N34" s="47">
        <v>2.6869999999999998</v>
      </c>
      <c r="O34" s="27">
        <f t="shared" si="2"/>
        <v>8.0609999999999999</v>
      </c>
      <c r="P34" s="46"/>
      <c r="Q34" s="46"/>
      <c r="R34" s="46"/>
      <c r="T34" s="12"/>
      <c r="Y34" s="31"/>
      <c r="Z34" s="31"/>
      <c r="AA34" s="31"/>
    </row>
    <row r="35" spans="1:27" s="28" customFormat="1" ht="63.75" x14ac:dyDescent="0.25">
      <c r="A35" s="92"/>
      <c r="B35" s="34" t="s">
        <v>56</v>
      </c>
      <c r="C35" s="23"/>
      <c r="D35" s="42">
        <f>22908/1000</f>
        <v>22.908000000000001</v>
      </c>
      <c r="E35" s="11" t="s">
        <v>51</v>
      </c>
      <c r="F35" s="10" t="s">
        <v>22</v>
      </c>
      <c r="G35" s="20">
        <v>4</v>
      </c>
      <c r="H35" s="26">
        <v>22.908000000000001</v>
      </c>
      <c r="I35" s="23"/>
      <c r="J35" s="23"/>
      <c r="K35" s="22" t="str">
        <f t="shared" si="0"/>
        <v>Набір для медсестри (Home Visiting Kits Nurses)</v>
      </c>
      <c r="L35" s="22" t="str">
        <f t="shared" si="1"/>
        <v>шт</v>
      </c>
      <c r="M35" s="25"/>
      <c r="N35" s="47">
        <v>0</v>
      </c>
      <c r="O35" s="27">
        <f t="shared" si="2"/>
        <v>22.908000000000001</v>
      </c>
      <c r="P35" s="46"/>
      <c r="Q35" s="46"/>
      <c r="R35" s="46"/>
      <c r="T35" s="12"/>
      <c r="Y35" s="31"/>
      <c r="Z35" s="31"/>
      <c r="AA35" s="31"/>
    </row>
    <row r="36" spans="1:27" s="28" customFormat="1" ht="25.5" x14ac:dyDescent="0.25">
      <c r="A36" s="92"/>
      <c r="B36" s="88" t="s">
        <v>18</v>
      </c>
      <c r="C36" s="70"/>
      <c r="D36" s="81">
        <f>8469/1000</f>
        <v>8.4689999999999994</v>
      </c>
      <c r="E36" s="11" t="s">
        <v>52</v>
      </c>
      <c r="F36" s="10" t="s">
        <v>24</v>
      </c>
      <c r="G36" s="20">
        <v>30</v>
      </c>
      <c r="H36" s="26">
        <v>8.3628</v>
      </c>
      <c r="I36" s="70"/>
      <c r="J36" s="70"/>
      <c r="K36" s="22" t="str">
        <f t="shared" si="0"/>
        <v xml:space="preserve">Вакцина від COVID-19/COMIRNATY 0,1 мг 10х2,25мл   </v>
      </c>
      <c r="L36" s="22" t="str">
        <f t="shared" si="1"/>
        <v>доз</v>
      </c>
      <c r="M36" s="25">
        <v>30</v>
      </c>
      <c r="N36" s="47">
        <v>8.3628</v>
      </c>
      <c r="O36" s="27">
        <f t="shared" si="2"/>
        <v>0</v>
      </c>
      <c r="P36" s="46"/>
      <c r="Q36" s="46"/>
      <c r="R36" s="46"/>
      <c r="T36" s="12"/>
      <c r="Y36" s="31"/>
      <c r="Z36" s="31"/>
      <c r="AA36" s="31"/>
    </row>
    <row r="37" spans="1:27" s="28" customFormat="1" ht="25.5" x14ac:dyDescent="0.25">
      <c r="A37" s="93"/>
      <c r="B37" s="90"/>
      <c r="C37" s="72"/>
      <c r="D37" s="82"/>
      <c r="E37" s="11" t="s">
        <v>25</v>
      </c>
      <c r="F37" s="10" t="s">
        <v>22</v>
      </c>
      <c r="G37" s="20">
        <v>30</v>
      </c>
      <c r="H37" s="26">
        <v>0.1062</v>
      </c>
      <c r="I37" s="72"/>
      <c r="J37" s="72"/>
      <c r="K37" s="22" t="str">
        <f t="shared" si="0"/>
        <v>Шприці з голками ін'єкційні стерильні (A-D), 0,3мл</v>
      </c>
      <c r="L37" s="22" t="str">
        <f t="shared" si="1"/>
        <v>шт</v>
      </c>
      <c r="M37" s="25">
        <v>30</v>
      </c>
      <c r="N37" s="47">
        <v>0.1062</v>
      </c>
      <c r="O37" s="27">
        <f t="shared" si="2"/>
        <v>0</v>
      </c>
      <c r="P37" s="46"/>
      <c r="Q37" s="46"/>
      <c r="R37" s="46"/>
      <c r="T37" s="12"/>
      <c r="Y37" s="31"/>
      <c r="Z37" s="31"/>
      <c r="AA37" s="31"/>
    </row>
    <row r="38" spans="1:27" s="28" customFormat="1" ht="12.75" customHeight="1" x14ac:dyDescent="0.25">
      <c r="A38" s="118" t="s">
        <v>57</v>
      </c>
      <c r="B38" s="88" t="s">
        <v>18</v>
      </c>
      <c r="C38" s="122"/>
      <c r="D38" s="119">
        <v>2.8235799999999998</v>
      </c>
      <c r="E38" s="11" t="s">
        <v>59</v>
      </c>
      <c r="F38" s="10" t="s">
        <v>36</v>
      </c>
      <c r="G38" s="34">
        <v>1</v>
      </c>
      <c r="H38" s="26">
        <v>1.9690000000000003E-2</v>
      </c>
      <c r="I38" s="32"/>
      <c r="J38" s="32"/>
      <c r="K38" s="11" t="s">
        <v>59</v>
      </c>
      <c r="L38" s="10" t="s">
        <v>36</v>
      </c>
      <c r="M38" s="25">
        <v>1</v>
      </c>
      <c r="N38" s="47">
        <v>1.9690000000000003E-2</v>
      </c>
      <c r="O38" s="27">
        <f>H38-N38</f>
        <v>0</v>
      </c>
      <c r="P38" s="46"/>
      <c r="Q38" s="46"/>
      <c r="R38" s="46"/>
      <c r="T38" s="12"/>
      <c r="Y38" s="31"/>
      <c r="Z38" s="31"/>
      <c r="AA38" s="31"/>
    </row>
    <row r="39" spans="1:27" s="28" customFormat="1" ht="12.75" customHeight="1" x14ac:dyDescent="0.25">
      <c r="A39" s="118"/>
      <c r="B39" s="89"/>
      <c r="C39" s="123"/>
      <c r="D39" s="120"/>
      <c r="E39" s="11" t="s">
        <v>60</v>
      </c>
      <c r="F39" s="10" t="s">
        <v>24</v>
      </c>
      <c r="G39" s="34">
        <v>10</v>
      </c>
      <c r="H39" s="26">
        <v>2.7875999999999999</v>
      </c>
      <c r="I39" s="32"/>
      <c r="J39" s="32"/>
      <c r="K39" s="11" t="s">
        <v>60</v>
      </c>
      <c r="L39" s="10" t="s">
        <v>24</v>
      </c>
      <c r="M39" s="25">
        <v>10</v>
      </c>
      <c r="N39" s="47">
        <v>2.7875999999999999</v>
      </c>
      <c r="O39" s="27">
        <f t="shared" si="2"/>
        <v>0</v>
      </c>
      <c r="P39" s="46"/>
      <c r="Q39" s="46"/>
      <c r="R39" s="46"/>
      <c r="T39" s="12"/>
      <c r="Y39" s="31"/>
      <c r="Z39" s="31"/>
      <c r="AA39" s="31"/>
    </row>
    <row r="40" spans="1:27" s="28" customFormat="1" ht="12.75" customHeight="1" x14ac:dyDescent="0.25">
      <c r="A40" s="118"/>
      <c r="B40" s="89"/>
      <c r="C40" s="123"/>
      <c r="D40" s="120"/>
      <c r="E40" s="11" t="s">
        <v>61</v>
      </c>
      <c r="F40" s="10" t="s">
        <v>22</v>
      </c>
      <c r="G40" s="34">
        <v>10</v>
      </c>
      <c r="H40" s="26">
        <v>1.4999999999999999E-2</v>
      </c>
      <c r="I40" s="32"/>
      <c r="J40" s="32"/>
      <c r="K40" s="11" t="s">
        <v>61</v>
      </c>
      <c r="L40" s="10" t="s">
        <v>22</v>
      </c>
      <c r="M40" s="25">
        <v>10</v>
      </c>
      <c r="N40" s="47">
        <v>1.4999999999999999E-2</v>
      </c>
      <c r="O40" s="27">
        <f t="shared" si="2"/>
        <v>0</v>
      </c>
      <c r="P40" s="46"/>
      <c r="Q40" s="46"/>
      <c r="R40" s="46"/>
      <c r="T40" s="12"/>
      <c r="Y40" s="31"/>
      <c r="Z40" s="31"/>
      <c r="AA40" s="31"/>
    </row>
    <row r="41" spans="1:27" s="28" customFormat="1" ht="12.75" customHeight="1" x14ac:dyDescent="0.25">
      <c r="A41" s="118"/>
      <c r="B41" s="90"/>
      <c r="C41" s="124"/>
      <c r="D41" s="121"/>
      <c r="E41" s="11" t="s">
        <v>62</v>
      </c>
      <c r="F41" s="10" t="s">
        <v>22</v>
      </c>
      <c r="G41" s="34">
        <v>1</v>
      </c>
      <c r="H41" s="26">
        <v>1.2900000000000001E-3</v>
      </c>
      <c r="I41" s="32"/>
      <c r="J41" s="32"/>
      <c r="K41" s="11" t="s">
        <v>62</v>
      </c>
      <c r="L41" s="10" t="s">
        <v>22</v>
      </c>
      <c r="M41" s="25">
        <v>1</v>
      </c>
      <c r="N41" s="47">
        <v>1.2900000000000001E-3</v>
      </c>
      <c r="O41" s="27">
        <f t="shared" si="2"/>
        <v>0</v>
      </c>
      <c r="P41" s="46"/>
      <c r="Q41" s="46"/>
      <c r="R41" s="46"/>
      <c r="T41" s="12"/>
      <c r="Y41" s="31"/>
      <c r="Z41" s="31"/>
      <c r="AA41" s="31"/>
    </row>
    <row r="42" spans="1:27" s="28" customFormat="1" ht="51" x14ac:dyDescent="0.25">
      <c r="A42" s="118"/>
      <c r="B42" s="36" t="s">
        <v>54</v>
      </c>
      <c r="C42" s="37"/>
      <c r="D42" s="38">
        <v>2</v>
      </c>
      <c r="E42" s="11" t="s">
        <v>63</v>
      </c>
      <c r="F42" s="10" t="s">
        <v>64</v>
      </c>
      <c r="G42" s="34">
        <v>2000</v>
      </c>
      <c r="H42" s="26">
        <v>2</v>
      </c>
      <c r="I42" s="32"/>
      <c r="J42" s="32"/>
      <c r="K42" s="11" t="s">
        <v>63</v>
      </c>
      <c r="L42" s="10" t="s">
        <v>64</v>
      </c>
      <c r="M42" s="25">
        <v>2000</v>
      </c>
      <c r="N42" s="47">
        <v>2</v>
      </c>
      <c r="O42" s="27">
        <f t="shared" si="2"/>
        <v>0</v>
      </c>
      <c r="P42" s="46"/>
      <c r="Q42" s="46"/>
      <c r="R42" s="46"/>
      <c r="T42" s="12"/>
      <c r="Y42" s="31"/>
      <c r="Z42" s="31"/>
      <c r="AA42" s="31"/>
    </row>
    <row r="43" spans="1:27" s="28" customFormat="1" ht="12.75" customHeight="1" x14ac:dyDescent="0.25">
      <c r="A43" s="118"/>
      <c r="B43" s="88" t="s">
        <v>18</v>
      </c>
      <c r="C43" s="57"/>
      <c r="D43" s="119">
        <v>5.6471599999999995</v>
      </c>
      <c r="E43" s="11" t="s">
        <v>59</v>
      </c>
      <c r="F43" s="10" t="s">
        <v>36</v>
      </c>
      <c r="G43" s="34">
        <v>2</v>
      </c>
      <c r="H43" s="26">
        <v>3.9380000000000005E-2</v>
      </c>
      <c r="I43" s="32"/>
      <c r="J43" s="32"/>
      <c r="K43" s="11" t="s">
        <v>59</v>
      </c>
      <c r="L43" s="10" t="s">
        <v>36</v>
      </c>
      <c r="M43" s="25">
        <v>2</v>
      </c>
      <c r="N43" s="47">
        <v>3.9380000000000005E-2</v>
      </c>
      <c r="O43" s="27">
        <f t="shared" si="2"/>
        <v>0</v>
      </c>
      <c r="P43" s="46"/>
      <c r="Q43" s="46"/>
      <c r="R43" s="46"/>
      <c r="T43" s="12"/>
      <c r="Y43" s="31"/>
      <c r="Z43" s="31"/>
      <c r="AA43" s="31"/>
    </row>
    <row r="44" spans="1:27" s="28" customFormat="1" ht="12.75" customHeight="1" x14ac:dyDescent="0.25">
      <c r="A44" s="118"/>
      <c r="B44" s="89"/>
      <c r="C44" s="59"/>
      <c r="D44" s="120"/>
      <c r="E44" s="11" t="s">
        <v>60</v>
      </c>
      <c r="F44" s="10" t="s">
        <v>24</v>
      </c>
      <c r="G44" s="34">
        <v>20</v>
      </c>
      <c r="H44" s="26">
        <v>5.5751999999999997</v>
      </c>
      <c r="I44" s="32"/>
      <c r="J44" s="32"/>
      <c r="K44" s="11" t="s">
        <v>60</v>
      </c>
      <c r="L44" s="10" t="s">
        <v>24</v>
      </c>
      <c r="M44" s="25">
        <v>20</v>
      </c>
      <c r="N44" s="47">
        <v>5.5751999999999997</v>
      </c>
      <c r="O44" s="27">
        <f t="shared" si="2"/>
        <v>0</v>
      </c>
      <c r="P44" s="46"/>
      <c r="Q44" s="46"/>
      <c r="R44" s="46"/>
      <c r="T44" s="12"/>
      <c r="Y44" s="31"/>
      <c r="Z44" s="31"/>
      <c r="AA44" s="31"/>
    </row>
    <row r="45" spans="1:27" s="28" customFormat="1" ht="12.75" customHeight="1" x14ac:dyDescent="0.25">
      <c r="A45" s="118"/>
      <c r="B45" s="89"/>
      <c r="C45" s="59"/>
      <c r="D45" s="120"/>
      <c r="E45" s="11" t="s">
        <v>61</v>
      </c>
      <c r="F45" s="10" t="s">
        <v>22</v>
      </c>
      <c r="G45" s="34">
        <v>20</v>
      </c>
      <c r="H45" s="26">
        <v>0.03</v>
      </c>
      <c r="I45" s="32"/>
      <c r="J45" s="32"/>
      <c r="K45" s="11" t="s">
        <v>61</v>
      </c>
      <c r="L45" s="10" t="s">
        <v>22</v>
      </c>
      <c r="M45" s="25">
        <v>20</v>
      </c>
      <c r="N45" s="47">
        <v>0.03</v>
      </c>
      <c r="O45" s="27">
        <f t="shared" si="2"/>
        <v>0</v>
      </c>
      <c r="P45" s="46"/>
      <c r="Q45" s="46"/>
      <c r="R45" s="46"/>
      <c r="T45" s="12"/>
      <c r="Y45" s="31"/>
      <c r="Z45" s="31"/>
      <c r="AA45" s="31"/>
    </row>
    <row r="46" spans="1:27" s="28" customFormat="1" ht="12.75" customHeight="1" x14ac:dyDescent="0.25">
      <c r="A46" s="118"/>
      <c r="B46" s="90"/>
      <c r="C46" s="58"/>
      <c r="D46" s="121"/>
      <c r="E46" s="11" t="s">
        <v>62</v>
      </c>
      <c r="F46" s="10" t="s">
        <v>22</v>
      </c>
      <c r="G46" s="34">
        <v>2</v>
      </c>
      <c r="H46" s="26">
        <v>2.5800000000000003E-3</v>
      </c>
      <c r="I46" s="32"/>
      <c r="J46" s="32"/>
      <c r="K46" s="11" t="s">
        <v>62</v>
      </c>
      <c r="L46" s="10" t="s">
        <v>22</v>
      </c>
      <c r="M46" s="25">
        <v>2</v>
      </c>
      <c r="N46" s="47">
        <v>2.5800000000000003E-3</v>
      </c>
      <c r="O46" s="27">
        <f t="shared" si="2"/>
        <v>0</v>
      </c>
      <c r="P46" s="46"/>
      <c r="Q46" s="46"/>
      <c r="R46" s="46"/>
      <c r="T46" s="12"/>
      <c r="Y46" s="31"/>
      <c r="Z46" s="31"/>
      <c r="AA46" s="31"/>
    </row>
    <row r="47" spans="1:27" s="28" customFormat="1" ht="12.75" customHeight="1" x14ac:dyDescent="0.25">
      <c r="A47" s="118"/>
      <c r="B47" s="88" t="s">
        <v>18</v>
      </c>
      <c r="C47" s="57"/>
      <c r="D47" s="119">
        <v>33.9131</v>
      </c>
      <c r="E47" s="11" t="s">
        <v>43</v>
      </c>
      <c r="F47" s="10" t="s">
        <v>24</v>
      </c>
      <c r="G47" s="34">
        <v>120</v>
      </c>
      <c r="H47" s="26">
        <v>33.4512</v>
      </c>
      <c r="I47" s="32"/>
      <c r="J47" s="32"/>
      <c r="K47" s="11" t="s">
        <v>43</v>
      </c>
      <c r="L47" s="10" t="s">
        <v>24</v>
      </c>
      <c r="M47" s="25">
        <v>120</v>
      </c>
      <c r="N47" s="47">
        <v>33.4512</v>
      </c>
      <c r="O47" s="27">
        <f t="shared" si="2"/>
        <v>0</v>
      </c>
      <c r="P47" s="46"/>
      <c r="Q47" s="46"/>
      <c r="R47" s="46"/>
      <c r="T47" s="12"/>
      <c r="Y47" s="31"/>
      <c r="Z47" s="31"/>
      <c r="AA47" s="31"/>
    </row>
    <row r="48" spans="1:27" s="28" customFormat="1" ht="12.75" customHeight="1" x14ac:dyDescent="0.25">
      <c r="A48" s="118"/>
      <c r="B48" s="89"/>
      <c r="C48" s="59"/>
      <c r="D48" s="120"/>
      <c r="E48" s="11" t="s">
        <v>40</v>
      </c>
      <c r="F48" s="10" t="s">
        <v>22</v>
      </c>
      <c r="G48" s="34">
        <v>2</v>
      </c>
      <c r="H48" s="26">
        <v>3.7100000000000001E-2</v>
      </c>
      <c r="I48" s="32"/>
      <c r="J48" s="32"/>
      <c r="K48" s="11" t="s">
        <v>40</v>
      </c>
      <c r="L48" s="10" t="s">
        <v>22</v>
      </c>
      <c r="M48" s="25">
        <v>2</v>
      </c>
      <c r="N48" s="47">
        <v>3.7100000000000001E-2</v>
      </c>
      <c r="O48" s="27">
        <f t="shared" si="2"/>
        <v>0</v>
      </c>
      <c r="P48" s="46"/>
      <c r="Q48" s="46"/>
      <c r="R48" s="46"/>
      <c r="T48" s="12"/>
      <c r="Y48" s="31"/>
      <c r="Z48" s="31"/>
      <c r="AA48" s="31"/>
    </row>
    <row r="49" spans="1:27" s="28" customFormat="1" ht="12.75" customHeight="1" x14ac:dyDescent="0.25">
      <c r="A49" s="118"/>
      <c r="B49" s="90"/>
      <c r="C49" s="58"/>
      <c r="D49" s="121"/>
      <c r="E49" s="11" t="s">
        <v>25</v>
      </c>
      <c r="F49" s="10" t="s">
        <v>22</v>
      </c>
      <c r="G49" s="34">
        <v>120</v>
      </c>
      <c r="H49" s="26">
        <v>0.42480000000000001</v>
      </c>
      <c r="I49" s="32"/>
      <c r="J49" s="32"/>
      <c r="K49" s="11" t="s">
        <v>25</v>
      </c>
      <c r="L49" s="10" t="s">
        <v>22</v>
      </c>
      <c r="M49" s="25"/>
      <c r="N49" s="47">
        <v>0</v>
      </c>
      <c r="O49" s="27">
        <f t="shared" si="2"/>
        <v>0.42480000000000001</v>
      </c>
      <c r="P49" s="46"/>
      <c r="Q49" s="46"/>
      <c r="R49" s="46"/>
      <c r="T49" s="12"/>
      <c r="Y49" s="31"/>
      <c r="Z49" s="31"/>
      <c r="AA49" s="31"/>
    </row>
    <row r="50" spans="1:27" s="28" customFormat="1" ht="25.5" x14ac:dyDescent="0.25">
      <c r="A50" s="118"/>
      <c r="B50" s="36" t="s">
        <v>18</v>
      </c>
      <c r="C50" s="37"/>
      <c r="D50" s="38">
        <v>0.1512</v>
      </c>
      <c r="E50" s="11" t="s">
        <v>65</v>
      </c>
      <c r="F50" s="10" t="s">
        <v>24</v>
      </c>
      <c r="G50" s="34">
        <v>20</v>
      </c>
      <c r="H50" s="26">
        <v>0.1512</v>
      </c>
      <c r="I50" s="32"/>
      <c r="J50" s="32"/>
      <c r="K50" s="11" t="s">
        <v>65</v>
      </c>
      <c r="L50" s="10" t="s">
        <v>24</v>
      </c>
      <c r="M50" s="25">
        <v>20</v>
      </c>
      <c r="N50" s="47">
        <v>0.1512</v>
      </c>
      <c r="O50" s="27">
        <f t="shared" si="2"/>
        <v>0</v>
      </c>
      <c r="P50" s="46"/>
      <c r="Q50" s="46"/>
      <c r="R50" s="46"/>
      <c r="T50" s="12"/>
      <c r="Y50" s="31"/>
      <c r="Z50" s="31"/>
      <c r="AA50" s="31"/>
    </row>
    <row r="51" spans="1:27" s="28" customFormat="1" ht="25.5" x14ac:dyDescent="0.25">
      <c r="A51" s="118"/>
      <c r="B51" s="36" t="s">
        <v>18</v>
      </c>
      <c r="C51" s="37"/>
      <c r="D51" s="38">
        <v>1.46E-2</v>
      </c>
      <c r="E51" s="11" t="s">
        <v>66</v>
      </c>
      <c r="F51" s="10" t="s">
        <v>22</v>
      </c>
      <c r="G51" s="34">
        <v>10</v>
      </c>
      <c r="H51" s="26">
        <v>1.46E-2</v>
      </c>
      <c r="I51" s="32"/>
      <c r="J51" s="32"/>
      <c r="K51" s="11" t="s">
        <v>66</v>
      </c>
      <c r="L51" s="10" t="s">
        <v>22</v>
      </c>
      <c r="M51" s="25"/>
      <c r="N51" s="47">
        <v>0</v>
      </c>
      <c r="O51" s="27">
        <f t="shared" si="2"/>
        <v>1.46E-2</v>
      </c>
      <c r="P51" s="46"/>
      <c r="Q51" s="46"/>
      <c r="R51" s="46"/>
      <c r="T51" s="12"/>
      <c r="Y51" s="31"/>
      <c r="Z51" s="31"/>
      <c r="AA51" s="31"/>
    </row>
    <row r="52" spans="1:27" s="28" customFormat="1" ht="25.5" x14ac:dyDescent="0.25">
      <c r="A52" s="118"/>
      <c r="B52" s="36" t="s">
        <v>18</v>
      </c>
      <c r="C52" s="37"/>
      <c r="D52" s="38">
        <v>85.764800000000008</v>
      </c>
      <c r="E52" s="11" t="s">
        <v>67</v>
      </c>
      <c r="F52" s="10" t="s">
        <v>24</v>
      </c>
      <c r="G52" s="34">
        <v>20</v>
      </c>
      <c r="H52" s="26">
        <v>85.764799999999994</v>
      </c>
      <c r="I52" s="32"/>
      <c r="J52" s="32"/>
      <c r="K52" s="11" t="s">
        <v>67</v>
      </c>
      <c r="L52" s="10" t="s">
        <v>24</v>
      </c>
      <c r="M52" s="39">
        <v>20</v>
      </c>
      <c r="N52" s="47">
        <v>85.764799999999994</v>
      </c>
      <c r="O52" s="27">
        <f t="shared" si="2"/>
        <v>0</v>
      </c>
      <c r="P52" s="46"/>
      <c r="Q52" s="46"/>
      <c r="R52" s="46"/>
      <c r="T52" s="12"/>
      <c r="Y52" s="31"/>
      <c r="Z52" s="31"/>
      <c r="AA52" s="31"/>
    </row>
    <row r="53" spans="1:27" s="28" customFormat="1" ht="12.75" customHeight="1" x14ac:dyDescent="0.25">
      <c r="A53" s="118"/>
      <c r="B53" s="88" t="s">
        <v>55</v>
      </c>
      <c r="C53" s="57"/>
      <c r="D53" s="119">
        <v>35.710999999999999</v>
      </c>
      <c r="E53" s="11" t="s">
        <v>68</v>
      </c>
      <c r="F53" s="10" t="s">
        <v>22</v>
      </c>
      <c r="G53" s="34">
        <v>100</v>
      </c>
      <c r="H53" s="26">
        <v>9.1820000000000004</v>
      </c>
      <c r="I53" s="32"/>
      <c r="J53" s="32"/>
      <c r="K53" s="11" t="s">
        <v>68</v>
      </c>
      <c r="L53" s="10" t="s">
        <v>22</v>
      </c>
      <c r="M53" s="25">
        <v>100</v>
      </c>
      <c r="N53" s="47">
        <v>9.1820000000000004</v>
      </c>
      <c r="O53" s="27">
        <f t="shared" si="2"/>
        <v>0</v>
      </c>
      <c r="P53" s="46"/>
      <c r="Q53" s="46"/>
      <c r="R53" s="46"/>
      <c r="T53" s="12"/>
      <c r="Y53" s="31"/>
      <c r="Z53" s="31"/>
      <c r="AA53" s="31"/>
    </row>
    <row r="54" spans="1:27" s="28" customFormat="1" ht="12.75" customHeight="1" x14ac:dyDescent="0.25">
      <c r="A54" s="118"/>
      <c r="B54" s="90"/>
      <c r="C54" s="58"/>
      <c r="D54" s="121"/>
      <c r="E54" s="11" t="s">
        <v>69</v>
      </c>
      <c r="F54" s="10" t="s">
        <v>30</v>
      </c>
      <c r="G54" s="34">
        <v>300</v>
      </c>
      <c r="H54" s="26">
        <v>26.529000000000003</v>
      </c>
      <c r="I54" s="32"/>
      <c r="J54" s="32"/>
      <c r="K54" s="11" t="s">
        <v>69</v>
      </c>
      <c r="L54" s="10" t="s">
        <v>30</v>
      </c>
      <c r="M54" s="25">
        <v>300</v>
      </c>
      <c r="N54" s="47">
        <v>26.529000000000003</v>
      </c>
      <c r="O54" s="27">
        <f t="shared" si="2"/>
        <v>0</v>
      </c>
      <c r="P54" s="46"/>
      <c r="Q54" s="46"/>
      <c r="R54" s="46"/>
      <c r="T54" s="12"/>
      <c r="Y54" s="31"/>
      <c r="Z54" s="31"/>
      <c r="AA54" s="31"/>
    </row>
    <row r="55" spans="1:27" s="28" customFormat="1" ht="12.75" customHeight="1" x14ac:dyDescent="0.25">
      <c r="A55" s="118"/>
      <c r="B55" s="88" t="s">
        <v>55</v>
      </c>
      <c r="C55" s="57"/>
      <c r="D55" s="119">
        <v>35.710999999999999</v>
      </c>
      <c r="E55" s="11" t="s">
        <v>68</v>
      </c>
      <c r="F55" s="10" t="s">
        <v>22</v>
      </c>
      <c r="G55" s="34">
        <v>100</v>
      </c>
      <c r="H55" s="26">
        <v>9.1820000000000004</v>
      </c>
      <c r="I55" s="32"/>
      <c r="J55" s="32"/>
      <c r="K55" s="11" t="s">
        <v>68</v>
      </c>
      <c r="L55" s="10" t="s">
        <v>22</v>
      </c>
      <c r="M55" s="25">
        <v>100</v>
      </c>
      <c r="N55" s="47">
        <v>9.1820000000000004</v>
      </c>
      <c r="O55" s="27">
        <f t="shared" si="2"/>
        <v>0</v>
      </c>
      <c r="P55" s="46"/>
      <c r="Q55" s="46"/>
      <c r="R55" s="46"/>
      <c r="T55" s="12"/>
      <c r="Y55" s="31"/>
      <c r="Z55" s="31"/>
      <c r="AA55" s="31"/>
    </row>
    <row r="56" spans="1:27" s="28" customFormat="1" ht="12.75" customHeight="1" x14ac:dyDescent="0.25">
      <c r="A56" s="118"/>
      <c r="B56" s="90"/>
      <c r="C56" s="58"/>
      <c r="D56" s="121"/>
      <c r="E56" s="11" t="s">
        <v>69</v>
      </c>
      <c r="F56" s="10" t="s">
        <v>30</v>
      </c>
      <c r="G56" s="34">
        <v>300</v>
      </c>
      <c r="H56" s="26">
        <v>26.529000000000003</v>
      </c>
      <c r="I56" s="32"/>
      <c r="J56" s="32"/>
      <c r="K56" s="11" t="s">
        <v>69</v>
      </c>
      <c r="L56" s="10" t="s">
        <v>30</v>
      </c>
      <c r="M56" s="25">
        <v>300</v>
      </c>
      <c r="N56" s="47">
        <v>26.529000000000003</v>
      </c>
      <c r="O56" s="27">
        <f t="shared" si="2"/>
        <v>0</v>
      </c>
      <c r="P56" s="46"/>
      <c r="Q56" s="46"/>
      <c r="R56" s="46"/>
      <c r="T56" s="12"/>
      <c r="Y56" s="31"/>
      <c r="Z56" s="31"/>
      <c r="AA56" s="31"/>
    </row>
    <row r="57" spans="1:27" s="28" customFormat="1" ht="12.75" customHeight="1" x14ac:dyDescent="0.25">
      <c r="A57" s="118"/>
      <c r="B57" s="88" t="s">
        <v>54</v>
      </c>
      <c r="C57" s="57"/>
      <c r="D57" s="119">
        <v>9.8116000000000003</v>
      </c>
      <c r="E57" s="11" t="s">
        <v>70</v>
      </c>
      <c r="F57" s="10" t="s">
        <v>22</v>
      </c>
      <c r="G57" s="34">
        <v>50</v>
      </c>
      <c r="H57" s="26">
        <v>0.98099999999999998</v>
      </c>
      <c r="I57" s="32"/>
      <c r="J57" s="32"/>
      <c r="K57" s="11" t="s">
        <v>70</v>
      </c>
      <c r="L57" s="10" t="s">
        <v>22</v>
      </c>
      <c r="M57" s="25">
        <v>50</v>
      </c>
      <c r="N57" s="47">
        <v>0.98099999999999998</v>
      </c>
      <c r="O57" s="27">
        <f t="shared" si="2"/>
        <v>0</v>
      </c>
      <c r="P57" s="46"/>
      <c r="Q57" s="46"/>
      <c r="R57" s="46"/>
      <c r="T57" s="12"/>
      <c r="Y57" s="31"/>
      <c r="Z57" s="31"/>
      <c r="AA57" s="31"/>
    </row>
    <row r="58" spans="1:27" s="28" customFormat="1" ht="12.75" customHeight="1" x14ac:dyDescent="0.25">
      <c r="A58" s="118"/>
      <c r="B58" s="89"/>
      <c r="C58" s="59"/>
      <c r="D58" s="120"/>
      <c r="E58" s="11" t="s">
        <v>71</v>
      </c>
      <c r="F58" s="10" t="s">
        <v>22</v>
      </c>
      <c r="G58" s="34">
        <v>50</v>
      </c>
      <c r="H58" s="26">
        <v>0.98099999999999998</v>
      </c>
      <c r="I58" s="32"/>
      <c r="J58" s="32"/>
      <c r="K58" s="11" t="s">
        <v>71</v>
      </c>
      <c r="L58" s="10" t="s">
        <v>22</v>
      </c>
      <c r="M58" s="25">
        <v>50</v>
      </c>
      <c r="N58" s="47">
        <v>0.98099999999999998</v>
      </c>
      <c r="O58" s="27">
        <f t="shared" si="2"/>
        <v>0</v>
      </c>
      <c r="P58" s="46"/>
      <c r="Q58" s="46"/>
      <c r="R58" s="46"/>
      <c r="T58" s="12"/>
      <c r="Y58" s="31"/>
      <c r="Z58" s="31"/>
      <c r="AA58" s="31"/>
    </row>
    <row r="59" spans="1:27" s="28" customFormat="1" ht="12.75" customHeight="1" x14ac:dyDescent="0.25">
      <c r="A59" s="118"/>
      <c r="B59" s="89"/>
      <c r="C59" s="59"/>
      <c r="D59" s="120"/>
      <c r="E59" s="11" t="s">
        <v>72</v>
      </c>
      <c r="F59" s="10" t="s">
        <v>22</v>
      </c>
      <c r="G59" s="34">
        <v>50</v>
      </c>
      <c r="H59" s="26">
        <v>0.98099999999999998</v>
      </c>
      <c r="I59" s="32"/>
      <c r="J59" s="32"/>
      <c r="K59" s="11" t="s">
        <v>72</v>
      </c>
      <c r="L59" s="10" t="s">
        <v>22</v>
      </c>
      <c r="M59" s="25">
        <v>50</v>
      </c>
      <c r="N59" s="47">
        <v>0.98099999999999998</v>
      </c>
      <c r="O59" s="27">
        <f t="shared" si="2"/>
        <v>0</v>
      </c>
      <c r="P59" s="46"/>
      <c r="Q59" s="46"/>
      <c r="R59" s="46"/>
      <c r="T59" s="12"/>
      <c r="Y59" s="31"/>
      <c r="Z59" s="31"/>
      <c r="AA59" s="31"/>
    </row>
    <row r="60" spans="1:27" s="28" customFormat="1" ht="12.75" customHeight="1" x14ac:dyDescent="0.25">
      <c r="A60" s="118"/>
      <c r="B60" s="89"/>
      <c r="C60" s="59"/>
      <c r="D60" s="120"/>
      <c r="E60" s="11" t="s">
        <v>73</v>
      </c>
      <c r="F60" s="10" t="s">
        <v>22</v>
      </c>
      <c r="G60" s="34">
        <v>50</v>
      </c>
      <c r="H60" s="26">
        <v>0.98099999999999998</v>
      </c>
      <c r="I60" s="32"/>
      <c r="J60" s="32"/>
      <c r="K60" s="11" t="s">
        <v>73</v>
      </c>
      <c r="L60" s="10" t="s">
        <v>22</v>
      </c>
      <c r="M60" s="25">
        <v>50</v>
      </c>
      <c r="N60" s="47">
        <v>0.98099999999999998</v>
      </c>
      <c r="O60" s="27">
        <f t="shared" si="2"/>
        <v>0</v>
      </c>
      <c r="P60" s="46"/>
      <c r="Q60" s="46"/>
      <c r="R60" s="46"/>
      <c r="T60" s="12"/>
      <c r="Y60" s="31"/>
      <c r="Z60" s="31"/>
      <c r="AA60" s="31"/>
    </row>
    <row r="61" spans="1:27" s="28" customFormat="1" ht="12.75" customHeight="1" x14ac:dyDescent="0.25">
      <c r="A61" s="118"/>
      <c r="B61" s="89"/>
      <c r="C61" s="59"/>
      <c r="D61" s="120"/>
      <c r="E61" s="11" t="s">
        <v>74</v>
      </c>
      <c r="F61" s="10" t="s">
        <v>22</v>
      </c>
      <c r="G61" s="34">
        <v>50</v>
      </c>
      <c r="H61" s="26">
        <v>0.98099999999999998</v>
      </c>
      <c r="I61" s="32"/>
      <c r="J61" s="32"/>
      <c r="K61" s="11" t="s">
        <v>74</v>
      </c>
      <c r="L61" s="10" t="s">
        <v>22</v>
      </c>
      <c r="M61" s="25">
        <v>50</v>
      </c>
      <c r="N61" s="47">
        <v>0.98099999999999998</v>
      </c>
      <c r="O61" s="27">
        <f t="shared" si="2"/>
        <v>0</v>
      </c>
      <c r="P61" s="46"/>
      <c r="Q61" s="46"/>
      <c r="R61" s="46"/>
      <c r="T61" s="12"/>
      <c r="Y61" s="31"/>
      <c r="Z61" s="31"/>
      <c r="AA61" s="31"/>
    </row>
    <row r="62" spans="1:27" s="28" customFormat="1" ht="12.75" customHeight="1" x14ac:dyDescent="0.25">
      <c r="A62" s="118"/>
      <c r="B62" s="89"/>
      <c r="C62" s="59"/>
      <c r="D62" s="120"/>
      <c r="E62" s="11" t="s">
        <v>75</v>
      </c>
      <c r="F62" s="10" t="s">
        <v>22</v>
      </c>
      <c r="G62" s="34">
        <v>50</v>
      </c>
      <c r="H62" s="26">
        <v>0.98099999999999998</v>
      </c>
      <c r="I62" s="32"/>
      <c r="J62" s="32"/>
      <c r="K62" s="11" t="s">
        <v>75</v>
      </c>
      <c r="L62" s="10" t="s">
        <v>22</v>
      </c>
      <c r="M62" s="25">
        <v>50</v>
      </c>
      <c r="N62" s="47">
        <v>0.98099999999999998</v>
      </c>
      <c r="O62" s="27">
        <f t="shared" si="2"/>
        <v>0</v>
      </c>
      <c r="P62" s="46"/>
      <c r="Q62" s="46"/>
      <c r="R62" s="46"/>
      <c r="T62" s="12"/>
      <c r="Y62" s="31"/>
      <c r="Z62" s="31"/>
      <c r="AA62" s="31"/>
    </row>
    <row r="63" spans="1:27" s="28" customFormat="1" ht="12.75" customHeight="1" x14ac:dyDescent="0.25">
      <c r="A63" s="118"/>
      <c r="B63" s="89"/>
      <c r="C63" s="59"/>
      <c r="D63" s="120"/>
      <c r="E63" s="11" t="s">
        <v>76</v>
      </c>
      <c r="F63" s="10" t="s">
        <v>22</v>
      </c>
      <c r="G63" s="34">
        <v>50</v>
      </c>
      <c r="H63" s="26">
        <v>0.98099999999999998</v>
      </c>
      <c r="I63" s="32"/>
      <c r="J63" s="32"/>
      <c r="K63" s="11" t="s">
        <v>76</v>
      </c>
      <c r="L63" s="10" t="s">
        <v>22</v>
      </c>
      <c r="M63" s="25">
        <v>50</v>
      </c>
      <c r="N63" s="47">
        <v>0.98099999999999998</v>
      </c>
      <c r="O63" s="27">
        <f t="shared" si="2"/>
        <v>0</v>
      </c>
      <c r="P63" s="46"/>
      <c r="Q63" s="46"/>
      <c r="R63" s="46"/>
      <c r="T63" s="12"/>
      <c r="Y63" s="31"/>
      <c r="Z63" s="31"/>
      <c r="AA63" s="31"/>
    </row>
    <row r="64" spans="1:27" s="28" customFormat="1" ht="12.75" customHeight="1" x14ac:dyDescent="0.25">
      <c r="A64" s="118"/>
      <c r="B64" s="89"/>
      <c r="C64" s="59"/>
      <c r="D64" s="120"/>
      <c r="E64" s="11" t="s">
        <v>77</v>
      </c>
      <c r="F64" s="10" t="s">
        <v>22</v>
      </c>
      <c r="G64" s="34">
        <v>50</v>
      </c>
      <c r="H64" s="26">
        <v>0.98099999999999998</v>
      </c>
      <c r="I64" s="32"/>
      <c r="J64" s="32"/>
      <c r="K64" s="11" t="s">
        <v>77</v>
      </c>
      <c r="L64" s="10" t="s">
        <v>22</v>
      </c>
      <c r="M64" s="25">
        <v>50</v>
      </c>
      <c r="N64" s="47">
        <v>0.98099999999999998</v>
      </c>
      <c r="O64" s="27">
        <f t="shared" si="2"/>
        <v>0</v>
      </c>
      <c r="P64" s="46"/>
      <c r="Q64" s="46"/>
      <c r="R64" s="46"/>
      <c r="T64" s="12"/>
      <c r="Y64" s="31"/>
      <c r="Z64" s="31"/>
      <c r="AA64" s="31"/>
    </row>
    <row r="65" spans="1:27" s="28" customFormat="1" ht="12.75" customHeight="1" x14ac:dyDescent="0.25">
      <c r="A65" s="118"/>
      <c r="B65" s="89"/>
      <c r="C65" s="59"/>
      <c r="D65" s="120"/>
      <c r="E65" s="11" t="s">
        <v>78</v>
      </c>
      <c r="F65" s="10" t="s">
        <v>22</v>
      </c>
      <c r="G65" s="34">
        <v>50</v>
      </c>
      <c r="H65" s="26">
        <v>0.98099999999999998</v>
      </c>
      <c r="I65" s="32"/>
      <c r="J65" s="32"/>
      <c r="K65" s="11" t="s">
        <v>78</v>
      </c>
      <c r="L65" s="10" t="s">
        <v>22</v>
      </c>
      <c r="M65" s="25">
        <v>50</v>
      </c>
      <c r="N65" s="47">
        <v>0.98099999999999998</v>
      </c>
      <c r="O65" s="27">
        <f t="shared" si="2"/>
        <v>0</v>
      </c>
      <c r="P65" s="46"/>
      <c r="Q65" s="46"/>
      <c r="R65" s="46"/>
      <c r="T65" s="12"/>
      <c r="Y65" s="31"/>
      <c r="Z65" s="31"/>
      <c r="AA65" s="31"/>
    </row>
    <row r="66" spans="1:27" s="28" customFormat="1" ht="12.75" customHeight="1" x14ac:dyDescent="0.25">
      <c r="A66" s="118"/>
      <c r="B66" s="90"/>
      <c r="C66" s="58"/>
      <c r="D66" s="121"/>
      <c r="E66" s="11" t="s">
        <v>79</v>
      </c>
      <c r="F66" s="10" t="s">
        <v>22</v>
      </c>
      <c r="G66" s="34">
        <v>50</v>
      </c>
      <c r="H66" s="26">
        <f>0.981+0.0016</f>
        <v>0.98260000000000003</v>
      </c>
      <c r="I66" s="32"/>
      <c r="J66" s="32"/>
      <c r="K66" s="11" t="s">
        <v>79</v>
      </c>
      <c r="L66" s="10" t="s">
        <v>22</v>
      </c>
      <c r="M66" s="25">
        <v>50</v>
      </c>
      <c r="N66" s="47">
        <v>0.98099999999999998</v>
      </c>
      <c r="O66" s="27">
        <f t="shared" si="2"/>
        <v>1.6000000000000458E-3</v>
      </c>
      <c r="P66" s="46"/>
      <c r="Q66" s="46"/>
      <c r="R66" s="46"/>
      <c r="T66" s="12"/>
      <c r="Y66" s="31"/>
      <c r="Z66" s="31"/>
      <c r="AA66" s="31"/>
    </row>
    <row r="67" spans="1:27" s="28" customFormat="1" ht="51" x14ac:dyDescent="0.25">
      <c r="A67" s="118"/>
      <c r="B67" s="35" t="s">
        <v>58</v>
      </c>
      <c r="C67" s="37"/>
      <c r="D67" s="38">
        <v>4.8473999999999995</v>
      </c>
      <c r="E67" s="11" t="s">
        <v>80</v>
      </c>
      <c r="F67" s="10" t="s">
        <v>22</v>
      </c>
      <c r="G67" s="34">
        <v>60</v>
      </c>
      <c r="H67" s="26">
        <v>4.8474000000000004</v>
      </c>
      <c r="I67" s="32"/>
      <c r="J67" s="32"/>
      <c r="K67" s="11" t="s">
        <v>80</v>
      </c>
      <c r="L67" s="10" t="s">
        <v>22</v>
      </c>
      <c r="M67" s="25">
        <v>60</v>
      </c>
      <c r="N67" s="47">
        <v>4.8474000000000004</v>
      </c>
      <c r="O67" s="27">
        <f t="shared" si="2"/>
        <v>0</v>
      </c>
      <c r="P67" s="46"/>
      <c r="Q67" s="46"/>
      <c r="R67" s="46"/>
      <c r="T67" s="12"/>
      <c r="Y67" s="31"/>
      <c r="Z67" s="31"/>
      <c r="AA67" s="31"/>
    </row>
    <row r="68" spans="1:27" s="31" customFormat="1" ht="25.5" x14ac:dyDescent="0.25">
      <c r="A68" s="125" t="s">
        <v>81</v>
      </c>
      <c r="B68" s="69" t="s">
        <v>18</v>
      </c>
      <c r="C68" s="57"/>
      <c r="D68" s="60">
        <f>33913.1/1000</f>
        <v>33.9131</v>
      </c>
      <c r="E68" s="11" t="s">
        <v>25</v>
      </c>
      <c r="F68" s="10" t="s">
        <v>22</v>
      </c>
      <c r="G68" s="34">
        <v>120</v>
      </c>
      <c r="H68" s="30">
        <v>0.42480000000000001</v>
      </c>
      <c r="I68" s="32"/>
      <c r="J68" s="32"/>
      <c r="K68" s="11" t="s">
        <v>25</v>
      </c>
      <c r="L68" s="10" t="s">
        <v>22</v>
      </c>
      <c r="M68" s="25"/>
      <c r="N68" s="47">
        <v>0</v>
      </c>
      <c r="O68" s="27">
        <f t="shared" si="2"/>
        <v>0.42480000000000001</v>
      </c>
      <c r="P68" s="46"/>
      <c r="Q68" s="46"/>
      <c r="R68" s="46"/>
      <c r="T68" s="12"/>
    </row>
    <row r="69" spans="1:27" s="31" customFormat="1" ht="25.5" x14ac:dyDescent="0.25">
      <c r="A69" s="126"/>
      <c r="B69" s="69"/>
      <c r="C69" s="59"/>
      <c r="D69" s="61"/>
      <c r="E69" s="11" t="s">
        <v>82</v>
      </c>
      <c r="F69" s="10" t="s">
        <v>24</v>
      </c>
      <c r="G69" s="34">
        <v>120</v>
      </c>
      <c r="H69" s="30">
        <v>33.4512</v>
      </c>
      <c r="I69" s="32"/>
      <c r="J69" s="32"/>
      <c r="K69" s="11" t="s">
        <v>82</v>
      </c>
      <c r="L69" s="10" t="s">
        <v>24</v>
      </c>
      <c r="M69" s="25">
        <v>120</v>
      </c>
      <c r="N69" s="47">
        <v>33.4512</v>
      </c>
      <c r="O69" s="27">
        <f t="shared" si="2"/>
        <v>0</v>
      </c>
      <c r="P69" s="46"/>
      <c r="Q69" s="46"/>
      <c r="R69" s="46"/>
      <c r="T69" s="12"/>
    </row>
    <row r="70" spans="1:27" s="31" customFormat="1" ht="25.5" x14ac:dyDescent="0.25">
      <c r="A70" s="126"/>
      <c r="B70" s="69"/>
      <c r="C70" s="58"/>
      <c r="D70" s="62"/>
      <c r="E70" s="11" t="s">
        <v>83</v>
      </c>
      <c r="F70" s="10" t="s">
        <v>22</v>
      </c>
      <c r="G70" s="34">
        <v>2</v>
      </c>
      <c r="H70" s="30">
        <v>3.7100000000000001E-2</v>
      </c>
      <c r="I70" s="32"/>
      <c r="J70" s="32"/>
      <c r="K70" s="11" t="s">
        <v>83</v>
      </c>
      <c r="L70" s="10" t="s">
        <v>22</v>
      </c>
      <c r="M70" s="25">
        <v>2</v>
      </c>
      <c r="N70" s="47">
        <v>3.7100000000000001E-2</v>
      </c>
      <c r="O70" s="27">
        <f t="shared" si="2"/>
        <v>0</v>
      </c>
      <c r="P70" s="46"/>
      <c r="Q70" s="46"/>
      <c r="R70" s="46"/>
      <c r="T70" s="12"/>
    </row>
    <row r="71" spans="1:27" s="31" customFormat="1" ht="25.5" x14ac:dyDescent="0.25">
      <c r="A71" s="126"/>
      <c r="B71" s="69" t="s">
        <v>18</v>
      </c>
      <c r="C71" s="57"/>
      <c r="D71" s="63">
        <f>2858.82/1000</f>
        <v>2.8588200000000001</v>
      </c>
      <c r="E71" s="11" t="s">
        <v>60</v>
      </c>
      <c r="F71" s="10" t="s">
        <v>24</v>
      </c>
      <c r="G71" s="34">
        <v>10</v>
      </c>
      <c r="H71" s="30">
        <v>2.7875999999999999</v>
      </c>
      <c r="I71" s="32"/>
      <c r="J71" s="32"/>
      <c r="K71" s="11" t="s">
        <v>60</v>
      </c>
      <c r="L71" s="10" t="s">
        <v>24</v>
      </c>
      <c r="M71" s="25">
        <v>10</v>
      </c>
      <c r="N71" s="47">
        <v>2.7875999999999999</v>
      </c>
      <c r="O71" s="27">
        <f t="shared" si="2"/>
        <v>0</v>
      </c>
      <c r="P71" s="46"/>
      <c r="Q71" s="46"/>
      <c r="R71" s="46"/>
      <c r="T71" s="12"/>
    </row>
    <row r="72" spans="1:27" s="31" customFormat="1" ht="25.5" x14ac:dyDescent="0.25">
      <c r="A72" s="126"/>
      <c r="B72" s="69"/>
      <c r="C72" s="59"/>
      <c r="D72" s="64"/>
      <c r="E72" s="11" t="s">
        <v>59</v>
      </c>
      <c r="F72" s="10" t="s">
        <v>36</v>
      </c>
      <c r="G72" s="34">
        <v>2</v>
      </c>
      <c r="H72" s="30">
        <v>3.9380000000000005E-2</v>
      </c>
      <c r="I72" s="32"/>
      <c r="J72" s="32"/>
      <c r="K72" s="11" t="s">
        <v>59</v>
      </c>
      <c r="L72" s="10" t="s">
        <v>36</v>
      </c>
      <c r="M72" s="25"/>
      <c r="N72" s="47">
        <v>0</v>
      </c>
      <c r="O72" s="27">
        <f t="shared" si="2"/>
        <v>3.9380000000000005E-2</v>
      </c>
      <c r="P72" s="46"/>
      <c r="Q72" s="46"/>
      <c r="R72" s="46"/>
      <c r="T72" s="12"/>
    </row>
    <row r="73" spans="1:27" s="31" customFormat="1" ht="25.5" x14ac:dyDescent="0.25">
      <c r="A73" s="126"/>
      <c r="B73" s="69"/>
      <c r="C73" s="59"/>
      <c r="D73" s="64"/>
      <c r="E73" s="11" t="s">
        <v>83</v>
      </c>
      <c r="F73" s="10" t="s">
        <v>22</v>
      </c>
      <c r="G73" s="34">
        <v>1</v>
      </c>
      <c r="H73" s="30">
        <v>1.426E-2</v>
      </c>
      <c r="I73" s="32"/>
      <c r="J73" s="32"/>
      <c r="K73" s="11" t="s">
        <v>83</v>
      </c>
      <c r="L73" s="10" t="s">
        <v>22</v>
      </c>
      <c r="M73" s="25"/>
      <c r="N73" s="47">
        <v>0</v>
      </c>
      <c r="O73" s="27">
        <f t="shared" ref="O73:O118" si="3">H73-N73</f>
        <v>1.426E-2</v>
      </c>
      <c r="P73" s="46"/>
      <c r="Q73" s="46"/>
      <c r="R73" s="46"/>
      <c r="T73" s="12"/>
    </row>
    <row r="74" spans="1:27" s="31" customFormat="1" ht="25.5" x14ac:dyDescent="0.25">
      <c r="A74" s="126"/>
      <c r="B74" s="69"/>
      <c r="C74" s="59"/>
      <c r="D74" s="64"/>
      <c r="E74" s="11" t="s">
        <v>61</v>
      </c>
      <c r="F74" s="10" t="s">
        <v>22</v>
      </c>
      <c r="G74" s="34">
        <v>10</v>
      </c>
      <c r="H74" s="30">
        <v>1.4999999999999999E-2</v>
      </c>
      <c r="I74" s="32"/>
      <c r="J74" s="32"/>
      <c r="K74" s="11" t="s">
        <v>61</v>
      </c>
      <c r="L74" s="10" t="s">
        <v>22</v>
      </c>
      <c r="M74" s="25">
        <v>10</v>
      </c>
      <c r="N74" s="47">
        <v>1.4999999999999999E-2</v>
      </c>
      <c r="O74" s="27">
        <f t="shared" si="3"/>
        <v>0</v>
      </c>
      <c r="P74" s="46"/>
      <c r="Q74" s="46"/>
      <c r="R74" s="46"/>
      <c r="T74" s="12"/>
    </row>
    <row r="75" spans="1:27" s="31" customFormat="1" ht="25.5" x14ac:dyDescent="0.25">
      <c r="A75" s="126"/>
      <c r="B75" s="69"/>
      <c r="C75" s="58"/>
      <c r="D75" s="65"/>
      <c r="E75" s="11" t="s">
        <v>62</v>
      </c>
      <c r="F75" s="10" t="s">
        <v>22</v>
      </c>
      <c r="G75" s="34">
        <v>2</v>
      </c>
      <c r="H75" s="30">
        <v>2.5800000000000003E-3</v>
      </c>
      <c r="I75" s="32"/>
      <c r="J75" s="32"/>
      <c r="K75" s="11" t="s">
        <v>62</v>
      </c>
      <c r="L75" s="10" t="s">
        <v>22</v>
      </c>
      <c r="M75" s="25">
        <v>2</v>
      </c>
      <c r="N75" s="47">
        <v>2.5800000000000003E-3</v>
      </c>
      <c r="O75" s="27">
        <f t="shared" si="3"/>
        <v>0</v>
      </c>
      <c r="P75" s="46"/>
      <c r="Q75" s="46"/>
      <c r="R75" s="46"/>
      <c r="T75" s="12"/>
    </row>
    <row r="76" spans="1:27" s="31" customFormat="1" ht="51" x14ac:dyDescent="0.25">
      <c r="A76" s="126"/>
      <c r="B76" s="51" t="s">
        <v>54</v>
      </c>
      <c r="C76" s="50"/>
      <c r="D76" s="54">
        <f>15493.24/1000</f>
        <v>15.49324</v>
      </c>
      <c r="E76" s="11" t="s">
        <v>84</v>
      </c>
      <c r="F76" s="10" t="s">
        <v>104</v>
      </c>
      <c r="G76" s="34">
        <v>20</v>
      </c>
      <c r="H76" s="56">
        <v>15.49324</v>
      </c>
      <c r="I76" s="32"/>
      <c r="J76" s="32"/>
      <c r="K76" s="11" t="s">
        <v>84</v>
      </c>
      <c r="L76" s="10" t="s">
        <v>104</v>
      </c>
      <c r="M76" s="25">
        <v>8</v>
      </c>
      <c r="N76" s="47">
        <v>6.1972800000000001</v>
      </c>
      <c r="O76" s="27">
        <f t="shared" si="3"/>
        <v>9.2959600000000009</v>
      </c>
      <c r="P76" s="46"/>
      <c r="Q76" s="46"/>
      <c r="R76" s="46"/>
      <c r="T76" s="12"/>
    </row>
    <row r="77" spans="1:27" s="31" customFormat="1" ht="25.5" x14ac:dyDescent="0.25">
      <c r="A77" s="126"/>
      <c r="B77" s="69" t="s">
        <v>58</v>
      </c>
      <c r="C77" s="57"/>
      <c r="D77" s="66">
        <f>1036934.4/1000</f>
        <v>1036.9344000000001</v>
      </c>
      <c r="E77" s="11" t="s">
        <v>85</v>
      </c>
      <c r="F77" s="10" t="s">
        <v>30</v>
      </c>
      <c r="G77" s="34">
        <v>60</v>
      </c>
      <c r="H77" s="30">
        <v>88.74</v>
      </c>
      <c r="I77" s="32"/>
      <c r="J77" s="32"/>
      <c r="K77" s="11" t="s">
        <v>85</v>
      </c>
      <c r="L77" s="10" t="s">
        <v>30</v>
      </c>
      <c r="M77" s="25">
        <v>58</v>
      </c>
      <c r="N77" s="47">
        <v>85.781999999999996</v>
      </c>
      <c r="O77" s="27">
        <f t="shared" si="3"/>
        <v>2.9579999999999984</v>
      </c>
      <c r="P77" s="46"/>
      <c r="Q77" s="46"/>
      <c r="R77" s="46"/>
      <c r="T77" s="12"/>
    </row>
    <row r="78" spans="1:27" s="31" customFormat="1" ht="25.5" x14ac:dyDescent="0.25">
      <c r="A78" s="126"/>
      <c r="B78" s="69"/>
      <c r="C78" s="59"/>
      <c r="D78" s="67"/>
      <c r="E78" s="11" t="s">
        <v>86</v>
      </c>
      <c r="F78" s="10" t="s">
        <v>30</v>
      </c>
      <c r="G78" s="34">
        <v>120</v>
      </c>
      <c r="H78" s="30">
        <v>177.48</v>
      </c>
      <c r="I78" s="32"/>
      <c r="J78" s="32"/>
      <c r="K78" s="11" t="s">
        <v>86</v>
      </c>
      <c r="L78" s="10" t="s">
        <v>30</v>
      </c>
      <c r="M78" s="25">
        <v>110</v>
      </c>
      <c r="N78" s="47">
        <v>162.69</v>
      </c>
      <c r="O78" s="27">
        <f t="shared" si="3"/>
        <v>14.789999999999992</v>
      </c>
      <c r="P78" s="46"/>
      <c r="Q78" s="46"/>
      <c r="R78" s="46"/>
      <c r="T78" s="12"/>
    </row>
    <row r="79" spans="1:27" s="31" customFormat="1" ht="25.5" x14ac:dyDescent="0.25">
      <c r="A79" s="126"/>
      <c r="B79" s="69"/>
      <c r="C79" s="59"/>
      <c r="D79" s="67"/>
      <c r="E79" s="11" t="s">
        <v>87</v>
      </c>
      <c r="F79" s="10" t="s">
        <v>30</v>
      </c>
      <c r="G79" s="34">
        <v>66</v>
      </c>
      <c r="H79" s="30">
        <v>11.511059999999999</v>
      </c>
      <c r="I79" s="32"/>
      <c r="J79" s="32"/>
      <c r="K79" s="11" t="s">
        <v>87</v>
      </c>
      <c r="L79" s="10" t="s">
        <v>30</v>
      </c>
      <c r="M79" s="25">
        <v>66</v>
      </c>
      <c r="N79" s="47">
        <v>11.511059999999999</v>
      </c>
      <c r="O79" s="27">
        <f t="shared" si="3"/>
        <v>0</v>
      </c>
      <c r="P79" s="46"/>
      <c r="Q79" s="46"/>
      <c r="R79" s="46"/>
      <c r="T79" s="12"/>
    </row>
    <row r="80" spans="1:27" s="31" customFormat="1" ht="15" customHeight="1" x14ac:dyDescent="0.25">
      <c r="A80" s="126"/>
      <c r="B80" s="69"/>
      <c r="C80" s="59"/>
      <c r="D80" s="67"/>
      <c r="E80" s="11" t="s">
        <v>88</v>
      </c>
      <c r="F80" s="10" t="s">
        <v>30</v>
      </c>
      <c r="G80" s="34">
        <v>50</v>
      </c>
      <c r="H80" s="30">
        <v>2.1985000000000001</v>
      </c>
      <c r="I80" s="32"/>
      <c r="J80" s="32"/>
      <c r="K80" s="11" t="s">
        <v>88</v>
      </c>
      <c r="L80" s="10" t="s">
        <v>30</v>
      </c>
      <c r="M80" s="25">
        <v>45</v>
      </c>
      <c r="N80" s="47">
        <v>1.9786499999999998</v>
      </c>
      <c r="O80" s="27">
        <f t="shared" si="3"/>
        <v>0.21985000000000032</v>
      </c>
      <c r="P80" s="46"/>
      <c r="Q80" s="46"/>
      <c r="R80" s="46"/>
      <c r="T80" s="12"/>
    </row>
    <row r="81" spans="1:20" s="31" customFormat="1" ht="25.5" x14ac:dyDescent="0.25">
      <c r="A81" s="126"/>
      <c r="B81" s="69"/>
      <c r="C81" s="59"/>
      <c r="D81" s="67"/>
      <c r="E81" s="11" t="s">
        <v>89</v>
      </c>
      <c r="F81" s="10" t="s">
        <v>30</v>
      </c>
      <c r="G81" s="34">
        <v>210</v>
      </c>
      <c r="H81" s="30">
        <v>283.08</v>
      </c>
      <c r="I81" s="32"/>
      <c r="J81" s="32"/>
      <c r="K81" s="11" t="s">
        <v>89</v>
      </c>
      <c r="L81" s="10" t="s">
        <v>30</v>
      </c>
      <c r="M81" s="25">
        <v>210</v>
      </c>
      <c r="N81" s="47">
        <v>283.08</v>
      </c>
      <c r="O81" s="27">
        <f t="shared" si="3"/>
        <v>0</v>
      </c>
      <c r="P81" s="46"/>
      <c r="Q81" s="46"/>
      <c r="R81" s="46"/>
      <c r="T81" s="12"/>
    </row>
    <row r="82" spans="1:20" s="31" customFormat="1" ht="25.5" x14ac:dyDescent="0.25">
      <c r="A82" s="126"/>
      <c r="B82" s="69"/>
      <c r="C82" s="59"/>
      <c r="D82" s="67"/>
      <c r="E82" s="11" t="s">
        <v>90</v>
      </c>
      <c r="F82" s="10" t="s">
        <v>30</v>
      </c>
      <c r="G82" s="34">
        <v>160</v>
      </c>
      <c r="H82" s="30">
        <v>406.88</v>
      </c>
      <c r="I82" s="32"/>
      <c r="J82" s="32"/>
      <c r="K82" s="11" t="s">
        <v>90</v>
      </c>
      <c r="L82" s="10" t="s">
        <v>30</v>
      </c>
      <c r="M82" s="25">
        <v>160</v>
      </c>
      <c r="N82" s="47">
        <v>406.88</v>
      </c>
      <c r="O82" s="27">
        <f t="shared" si="3"/>
        <v>0</v>
      </c>
      <c r="P82" s="46"/>
      <c r="Q82" s="46"/>
      <c r="R82" s="46"/>
      <c r="T82" s="12"/>
    </row>
    <row r="83" spans="1:20" s="31" customFormat="1" ht="25.5" x14ac:dyDescent="0.25">
      <c r="A83" s="126"/>
      <c r="B83" s="69"/>
      <c r="C83" s="59"/>
      <c r="D83" s="67"/>
      <c r="E83" s="11" t="s">
        <v>91</v>
      </c>
      <c r="F83" s="10" t="s">
        <v>22</v>
      </c>
      <c r="G83" s="34">
        <v>48</v>
      </c>
      <c r="H83" s="30">
        <v>0.20207999999999998</v>
      </c>
      <c r="I83" s="32"/>
      <c r="J83" s="32"/>
      <c r="K83" s="11" t="s">
        <v>91</v>
      </c>
      <c r="L83" s="10" t="s">
        <v>22</v>
      </c>
      <c r="M83" s="25">
        <v>48</v>
      </c>
      <c r="N83" s="47">
        <v>0.20207999999999998</v>
      </c>
      <c r="O83" s="27">
        <f t="shared" si="3"/>
        <v>0</v>
      </c>
      <c r="P83" s="46"/>
      <c r="Q83" s="46"/>
      <c r="R83" s="46"/>
      <c r="T83" s="12"/>
    </row>
    <row r="84" spans="1:20" s="31" customFormat="1" ht="15" customHeight="1" x14ac:dyDescent="0.25">
      <c r="A84" s="126"/>
      <c r="B84" s="69"/>
      <c r="C84" s="59"/>
      <c r="D84" s="67"/>
      <c r="E84" s="11" t="s">
        <v>92</v>
      </c>
      <c r="F84" s="10" t="s">
        <v>30</v>
      </c>
      <c r="G84" s="34">
        <v>125</v>
      </c>
      <c r="H84" s="30">
        <v>33.625</v>
      </c>
      <c r="I84" s="32"/>
      <c r="J84" s="32"/>
      <c r="K84" s="11" t="s">
        <v>92</v>
      </c>
      <c r="L84" s="10" t="s">
        <v>30</v>
      </c>
      <c r="M84" s="25">
        <v>95</v>
      </c>
      <c r="N84" s="47">
        <v>25.555</v>
      </c>
      <c r="O84" s="27">
        <f t="shared" si="3"/>
        <v>8.07</v>
      </c>
      <c r="P84" s="46"/>
      <c r="Q84" s="46"/>
      <c r="R84" s="46"/>
      <c r="T84" s="12"/>
    </row>
    <row r="85" spans="1:20" s="31" customFormat="1" ht="25.5" x14ac:dyDescent="0.25">
      <c r="A85" s="126"/>
      <c r="B85" s="69"/>
      <c r="C85" s="59"/>
      <c r="D85" s="67"/>
      <c r="E85" s="11" t="s">
        <v>93</v>
      </c>
      <c r="F85" s="10" t="s">
        <v>22</v>
      </c>
      <c r="G85" s="34">
        <v>72</v>
      </c>
      <c r="H85" s="30">
        <v>32.837760000000003</v>
      </c>
      <c r="I85" s="32"/>
      <c r="J85" s="32"/>
      <c r="K85" s="11" t="s">
        <v>93</v>
      </c>
      <c r="L85" s="10" t="s">
        <v>22</v>
      </c>
      <c r="M85" s="25">
        <v>72</v>
      </c>
      <c r="N85" s="47">
        <v>32.837760000000003</v>
      </c>
      <c r="O85" s="27">
        <f t="shared" si="3"/>
        <v>0</v>
      </c>
      <c r="P85" s="46"/>
      <c r="Q85" s="46"/>
      <c r="R85" s="46"/>
      <c r="T85" s="12"/>
    </row>
    <row r="86" spans="1:20" s="31" customFormat="1" ht="15" customHeight="1" x14ac:dyDescent="0.25">
      <c r="A86" s="126"/>
      <c r="B86" s="69"/>
      <c r="C86" s="58"/>
      <c r="D86" s="68"/>
      <c r="E86" s="11" t="s">
        <v>94</v>
      </c>
      <c r="F86" s="10" t="s">
        <v>22</v>
      </c>
      <c r="G86" s="34">
        <v>4</v>
      </c>
      <c r="H86" s="30">
        <v>0.38</v>
      </c>
      <c r="I86" s="32"/>
      <c r="J86" s="32"/>
      <c r="K86" s="11" t="s">
        <v>94</v>
      </c>
      <c r="L86" s="10" t="s">
        <v>22</v>
      </c>
      <c r="M86" s="25"/>
      <c r="N86" s="47">
        <v>0</v>
      </c>
      <c r="O86" s="27">
        <f t="shared" si="3"/>
        <v>0.38</v>
      </c>
      <c r="P86" s="46"/>
      <c r="Q86" s="46"/>
      <c r="R86" s="46"/>
      <c r="T86" s="12"/>
    </row>
    <row r="87" spans="1:20" s="31" customFormat="1" ht="25.5" x14ac:dyDescent="0.25">
      <c r="A87" s="126"/>
      <c r="B87" s="51" t="s">
        <v>18</v>
      </c>
      <c r="C87" s="50"/>
      <c r="D87" s="54">
        <f>11216/1000</f>
        <v>11.215999999999999</v>
      </c>
      <c r="E87" s="11" t="s">
        <v>95</v>
      </c>
      <c r="F87" s="10" t="s">
        <v>24</v>
      </c>
      <c r="G87" s="34">
        <v>200</v>
      </c>
      <c r="H87" s="30">
        <v>11.215999999999999</v>
      </c>
      <c r="I87" s="32"/>
      <c r="J87" s="32"/>
      <c r="K87" s="11" t="s">
        <v>95</v>
      </c>
      <c r="L87" s="10" t="s">
        <v>24</v>
      </c>
      <c r="M87" s="25">
        <v>190</v>
      </c>
      <c r="N87" s="47">
        <v>10.655199999999999</v>
      </c>
      <c r="O87" s="27">
        <f t="shared" si="3"/>
        <v>0.56080000000000041</v>
      </c>
      <c r="P87" s="46"/>
      <c r="Q87" s="46"/>
      <c r="R87" s="46"/>
      <c r="T87" s="12"/>
    </row>
    <row r="88" spans="1:20" s="31" customFormat="1" ht="25.5" x14ac:dyDescent="0.25">
      <c r="A88" s="126"/>
      <c r="B88" s="69" t="s">
        <v>18</v>
      </c>
      <c r="C88" s="57"/>
      <c r="D88" s="63">
        <f>16956.55/1000</f>
        <v>16.95655</v>
      </c>
      <c r="E88" s="11" t="s">
        <v>43</v>
      </c>
      <c r="F88" s="10" t="s">
        <v>24</v>
      </c>
      <c r="G88" s="34">
        <v>60</v>
      </c>
      <c r="H88" s="30">
        <v>16.7256</v>
      </c>
      <c r="I88" s="32"/>
      <c r="J88" s="32"/>
      <c r="K88" s="11" t="s">
        <v>43</v>
      </c>
      <c r="L88" s="10" t="s">
        <v>24</v>
      </c>
      <c r="M88" s="25">
        <v>60</v>
      </c>
      <c r="N88" s="47">
        <v>16.7256</v>
      </c>
      <c r="O88" s="27">
        <f t="shared" si="3"/>
        <v>0</v>
      </c>
      <c r="P88" s="46"/>
      <c r="Q88" s="46"/>
      <c r="R88" s="46"/>
      <c r="T88" s="12"/>
    </row>
    <row r="89" spans="1:20" s="31" customFormat="1" ht="15" customHeight="1" x14ac:dyDescent="0.25">
      <c r="A89" s="126"/>
      <c r="B89" s="69"/>
      <c r="C89" s="59"/>
      <c r="D89" s="64"/>
      <c r="E89" s="11" t="s">
        <v>96</v>
      </c>
      <c r="F89" s="10" t="s">
        <v>22</v>
      </c>
      <c r="G89" s="34">
        <v>1</v>
      </c>
      <c r="H89" s="30">
        <v>1.8550000000000001E-2</v>
      </c>
      <c r="I89" s="32"/>
      <c r="J89" s="32"/>
      <c r="K89" s="11" t="s">
        <v>96</v>
      </c>
      <c r="L89" s="10" t="s">
        <v>22</v>
      </c>
      <c r="M89" s="25">
        <v>1</v>
      </c>
      <c r="N89" s="47">
        <v>1.8550000000000001E-2</v>
      </c>
      <c r="O89" s="27">
        <f t="shared" si="3"/>
        <v>0</v>
      </c>
      <c r="P89" s="46"/>
      <c r="Q89" s="46"/>
      <c r="R89" s="46"/>
      <c r="T89" s="12"/>
    </row>
    <row r="90" spans="1:20" s="31" customFormat="1" ht="25.5" x14ac:dyDescent="0.25">
      <c r="A90" s="126"/>
      <c r="B90" s="69"/>
      <c r="C90" s="58"/>
      <c r="D90" s="65"/>
      <c r="E90" s="11" t="s">
        <v>25</v>
      </c>
      <c r="F90" s="10" t="s">
        <v>22</v>
      </c>
      <c r="G90" s="34">
        <v>60</v>
      </c>
      <c r="H90" s="30">
        <v>0.21240000000000001</v>
      </c>
      <c r="I90" s="32"/>
      <c r="J90" s="32"/>
      <c r="K90" s="11" t="s">
        <v>25</v>
      </c>
      <c r="L90" s="10" t="s">
        <v>22</v>
      </c>
      <c r="M90" s="25">
        <v>60</v>
      </c>
      <c r="N90" s="47">
        <v>0.21240000000000001</v>
      </c>
      <c r="O90" s="27">
        <f t="shared" si="3"/>
        <v>0</v>
      </c>
      <c r="P90" s="46"/>
      <c r="Q90" s="46"/>
      <c r="R90" s="46"/>
      <c r="T90" s="12"/>
    </row>
    <row r="91" spans="1:20" s="31" customFormat="1" ht="25.5" x14ac:dyDescent="0.25">
      <c r="A91" s="126"/>
      <c r="B91" s="51" t="s">
        <v>18</v>
      </c>
      <c r="C91" s="50"/>
      <c r="D91" s="54">
        <f>3332/1000</f>
        <v>3.3319999999999999</v>
      </c>
      <c r="E91" s="11" t="s">
        <v>97</v>
      </c>
      <c r="F91" s="10" t="s">
        <v>24</v>
      </c>
      <c r="G91" s="34">
        <v>400</v>
      </c>
      <c r="H91" s="30">
        <v>3.3319999999999999</v>
      </c>
      <c r="I91" s="32"/>
      <c r="J91" s="32"/>
      <c r="K91" s="11" t="s">
        <v>97</v>
      </c>
      <c r="L91" s="10" t="s">
        <v>24</v>
      </c>
      <c r="M91" s="25">
        <v>400</v>
      </c>
      <c r="N91" s="47">
        <v>3.3319999999999999</v>
      </c>
      <c r="O91" s="27">
        <f t="shared" si="3"/>
        <v>0</v>
      </c>
      <c r="P91" s="46"/>
      <c r="Q91" s="46"/>
      <c r="R91" s="46"/>
      <c r="T91" s="12"/>
    </row>
    <row r="92" spans="1:20" s="31" customFormat="1" ht="25.5" x14ac:dyDescent="0.25">
      <c r="A92" s="126"/>
      <c r="B92" s="69" t="s">
        <v>54</v>
      </c>
      <c r="C92" s="57"/>
      <c r="D92" s="63">
        <f>5339.39/1000</f>
        <v>5.3393900000000007</v>
      </c>
      <c r="E92" s="11" t="s">
        <v>98</v>
      </c>
      <c r="F92" s="10" t="s">
        <v>30</v>
      </c>
      <c r="G92" s="34">
        <v>50</v>
      </c>
      <c r="H92" s="30">
        <v>4.1040000000000001</v>
      </c>
      <c r="I92" s="32"/>
      <c r="J92" s="32"/>
      <c r="K92" s="11" t="s">
        <v>98</v>
      </c>
      <c r="L92" s="10" t="s">
        <v>30</v>
      </c>
      <c r="M92" s="25">
        <v>39</v>
      </c>
      <c r="N92" s="47">
        <v>3.20112</v>
      </c>
      <c r="O92" s="27">
        <f t="shared" si="3"/>
        <v>0.90288000000000013</v>
      </c>
      <c r="P92" s="46"/>
      <c r="Q92" s="46"/>
      <c r="R92" s="46"/>
      <c r="T92" s="12"/>
    </row>
    <row r="93" spans="1:20" s="31" customFormat="1" ht="12.75" x14ac:dyDescent="0.25">
      <c r="A93" s="126"/>
      <c r="B93" s="69"/>
      <c r="C93" s="59"/>
      <c r="D93" s="64"/>
      <c r="E93" s="11" t="s">
        <v>99</v>
      </c>
      <c r="F93" s="10" t="s">
        <v>30</v>
      </c>
      <c r="G93" s="34">
        <v>1</v>
      </c>
      <c r="H93" s="56">
        <v>0.37107000000000001</v>
      </c>
      <c r="I93" s="32"/>
      <c r="J93" s="32"/>
      <c r="K93" s="11" t="s">
        <v>99</v>
      </c>
      <c r="L93" s="10" t="s">
        <v>30</v>
      </c>
      <c r="M93" s="25">
        <v>1</v>
      </c>
      <c r="N93" s="47">
        <v>0.37107000000000001</v>
      </c>
      <c r="O93" s="27">
        <f t="shared" si="3"/>
        <v>0</v>
      </c>
      <c r="P93" s="46"/>
      <c r="Q93" s="46"/>
      <c r="R93" s="46"/>
      <c r="T93" s="12"/>
    </row>
    <row r="94" spans="1:20" s="31" customFormat="1" ht="25.5" x14ac:dyDescent="0.25">
      <c r="A94" s="126"/>
      <c r="B94" s="69"/>
      <c r="C94" s="58"/>
      <c r="D94" s="65"/>
      <c r="E94" s="11" t="s">
        <v>100</v>
      </c>
      <c r="F94" s="10" t="s">
        <v>30</v>
      </c>
      <c r="G94" s="34">
        <v>32</v>
      </c>
      <c r="H94" s="30">
        <v>0.86432000000000009</v>
      </c>
      <c r="I94" s="32"/>
      <c r="J94" s="32"/>
      <c r="K94" s="11" t="s">
        <v>100</v>
      </c>
      <c r="L94" s="10" t="s">
        <v>30</v>
      </c>
      <c r="M94" s="25">
        <v>32</v>
      </c>
      <c r="N94" s="47">
        <v>0.86432000000000009</v>
      </c>
      <c r="O94" s="27">
        <f t="shared" si="3"/>
        <v>0</v>
      </c>
      <c r="P94" s="46"/>
      <c r="Q94" s="46"/>
      <c r="R94" s="46"/>
      <c r="T94" s="12"/>
    </row>
    <row r="95" spans="1:20" s="31" customFormat="1" x14ac:dyDescent="0.25">
      <c r="A95" s="126"/>
      <c r="B95" s="51" t="s">
        <v>105</v>
      </c>
      <c r="C95" s="50"/>
      <c r="D95" s="54">
        <f>114775.2/1000</f>
        <v>114.7752</v>
      </c>
      <c r="E95" s="11" t="s">
        <v>101</v>
      </c>
      <c r="F95" s="10" t="s">
        <v>30</v>
      </c>
      <c r="G95" s="34">
        <v>180</v>
      </c>
      <c r="H95" s="30">
        <v>114.7752</v>
      </c>
      <c r="I95" s="32"/>
      <c r="J95" s="32"/>
      <c r="K95" s="11" t="s">
        <v>101</v>
      </c>
      <c r="L95" s="10" t="s">
        <v>30</v>
      </c>
      <c r="M95" s="25">
        <v>144</v>
      </c>
      <c r="N95" s="47">
        <v>91.820160000000001</v>
      </c>
      <c r="O95" s="27">
        <f t="shared" si="3"/>
        <v>22.955039999999997</v>
      </c>
      <c r="P95" s="46"/>
      <c r="Q95" s="46"/>
      <c r="R95" s="46"/>
      <c r="T95" s="12"/>
    </row>
    <row r="96" spans="1:20" s="31" customFormat="1" ht="38.25" x14ac:dyDescent="0.25">
      <c r="A96" s="126"/>
      <c r="B96" s="51" t="s">
        <v>18</v>
      </c>
      <c r="C96" s="50"/>
      <c r="D96" s="55">
        <f>2605/1000</f>
        <v>2.605</v>
      </c>
      <c r="E96" s="11" t="s">
        <v>102</v>
      </c>
      <c r="F96" s="10" t="s">
        <v>24</v>
      </c>
      <c r="G96" s="34">
        <v>250</v>
      </c>
      <c r="H96" s="30">
        <v>2.605</v>
      </c>
      <c r="I96" s="32"/>
      <c r="J96" s="32"/>
      <c r="K96" s="11" t="s">
        <v>102</v>
      </c>
      <c r="L96" s="10" t="s">
        <v>24</v>
      </c>
      <c r="M96" s="25">
        <v>80</v>
      </c>
      <c r="N96" s="47">
        <v>0.83360000000000001</v>
      </c>
      <c r="O96" s="27">
        <f t="shared" si="3"/>
        <v>1.7713999999999999</v>
      </c>
      <c r="P96" s="46"/>
      <c r="Q96" s="46"/>
      <c r="R96" s="46"/>
      <c r="T96" s="12"/>
    </row>
    <row r="97" spans="1:20" s="31" customFormat="1" ht="25.5" x14ac:dyDescent="0.25">
      <c r="A97" s="126"/>
      <c r="B97" s="51" t="s">
        <v>18</v>
      </c>
      <c r="C97" s="50"/>
      <c r="D97" s="55">
        <f>42.48/1000</f>
        <v>4.2479999999999997E-2</v>
      </c>
      <c r="E97" s="11" t="s">
        <v>103</v>
      </c>
      <c r="F97" s="10" t="s">
        <v>22</v>
      </c>
      <c r="G97" s="34">
        <v>12</v>
      </c>
      <c r="H97" s="30">
        <v>4.2480000000000004E-2</v>
      </c>
      <c r="I97" s="32"/>
      <c r="J97" s="32"/>
      <c r="K97" s="11" t="s">
        <v>103</v>
      </c>
      <c r="L97" s="10" t="s">
        <v>22</v>
      </c>
      <c r="M97" s="25">
        <v>12</v>
      </c>
      <c r="N97" s="47">
        <v>4.2480000000000004E-2</v>
      </c>
      <c r="O97" s="27">
        <f t="shared" si="3"/>
        <v>0</v>
      </c>
      <c r="P97" s="46"/>
      <c r="Q97" s="46"/>
      <c r="R97" s="46"/>
      <c r="T97" s="12"/>
    </row>
    <row r="98" spans="1:20" s="31" customFormat="1" ht="25.5" x14ac:dyDescent="0.25">
      <c r="A98" s="126"/>
      <c r="B98" s="69" t="s">
        <v>18</v>
      </c>
      <c r="C98" s="57"/>
      <c r="D98" s="63">
        <f>3558.96/1000</f>
        <v>3.5589599999999999</v>
      </c>
      <c r="E98" s="11" t="s">
        <v>43</v>
      </c>
      <c r="F98" s="10" t="s">
        <v>24</v>
      </c>
      <c r="G98" s="34">
        <v>12</v>
      </c>
      <c r="H98" s="30">
        <v>3.3574800000000007</v>
      </c>
      <c r="I98" s="32"/>
      <c r="J98" s="32"/>
      <c r="K98" s="11" t="s">
        <v>43</v>
      </c>
      <c r="L98" s="10" t="s">
        <v>24</v>
      </c>
      <c r="M98" s="25">
        <v>12</v>
      </c>
      <c r="N98" s="47">
        <v>3.3574800000000007</v>
      </c>
      <c r="O98" s="27">
        <f t="shared" si="3"/>
        <v>0</v>
      </c>
      <c r="P98" s="46"/>
      <c r="Q98" s="46"/>
      <c r="R98" s="46"/>
      <c r="T98" s="12"/>
    </row>
    <row r="99" spans="1:20" s="31" customFormat="1" ht="25.5" x14ac:dyDescent="0.25">
      <c r="A99" s="126"/>
      <c r="B99" s="69"/>
      <c r="C99" s="58"/>
      <c r="D99" s="65"/>
      <c r="E99" s="11" t="s">
        <v>40</v>
      </c>
      <c r="F99" s="10" t="s">
        <v>22</v>
      </c>
      <c r="G99" s="34">
        <v>6</v>
      </c>
      <c r="H99" s="30">
        <v>0.20147999999999999</v>
      </c>
      <c r="I99" s="32"/>
      <c r="J99" s="32"/>
      <c r="K99" s="11" t="s">
        <v>40</v>
      </c>
      <c r="L99" s="10" t="s">
        <v>22</v>
      </c>
      <c r="M99" s="25">
        <v>5</v>
      </c>
      <c r="N99" s="47">
        <v>0.16789999999999997</v>
      </c>
      <c r="O99" s="27">
        <f t="shared" si="3"/>
        <v>3.3580000000000026E-2</v>
      </c>
      <c r="P99" s="46"/>
      <c r="Q99" s="46"/>
      <c r="R99" s="46"/>
      <c r="T99" s="12"/>
    </row>
    <row r="100" spans="1:20" s="46" customFormat="1" ht="25.5" x14ac:dyDescent="0.25">
      <c r="A100" s="126" t="s">
        <v>106</v>
      </c>
      <c r="B100" s="51" t="s">
        <v>18</v>
      </c>
      <c r="C100" s="44"/>
      <c r="D100" s="128">
        <v>11.215999999999999</v>
      </c>
      <c r="E100" s="11" t="s">
        <v>95</v>
      </c>
      <c r="F100" s="10" t="s">
        <v>24</v>
      </c>
      <c r="G100" s="34">
        <v>200</v>
      </c>
      <c r="H100" s="127">
        <v>11.215999999999999</v>
      </c>
      <c r="I100" s="32"/>
      <c r="J100" s="32"/>
      <c r="K100" s="11" t="str">
        <f>E100</f>
        <v>Інактивована поліомієлітна вакціна ІПВ с.2435002А</v>
      </c>
      <c r="L100" s="10" t="str">
        <f>F100</f>
        <v>доз</v>
      </c>
      <c r="M100" s="25"/>
      <c r="N100" s="47">
        <v>0</v>
      </c>
      <c r="O100" s="27">
        <f t="shared" si="3"/>
        <v>11.215999999999999</v>
      </c>
      <c r="T100" s="12"/>
    </row>
    <row r="101" spans="1:20" s="46" customFormat="1" ht="25.5" x14ac:dyDescent="0.25">
      <c r="A101" s="126"/>
      <c r="B101" s="69" t="s">
        <v>18</v>
      </c>
      <c r="C101" s="44"/>
      <c r="D101" s="129">
        <v>18.951499999999999</v>
      </c>
      <c r="E101" s="11" t="s">
        <v>107</v>
      </c>
      <c r="F101" s="10" t="s">
        <v>24</v>
      </c>
      <c r="G101" s="34">
        <v>300</v>
      </c>
      <c r="H101" s="127">
        <v>2.6309999999999998</v>
      </c>
      <c r="I101" s="32"/>
      <c r="J101" s="32"/>
      <c r="K101" s="11" t="str">
        <f t="shared" ref="K101:K118" si="4">E101</f>
        <v>Вакцин дифтер.,правця по 0,5мл/10доз с.С2161</v>
      </c>
      <c r="L101" s="10" t="str">
        <f t="shared" ref="L101:L118" si="5">F101</f>
        <v>доз</v>
      </c>
      <c r="M101" s="25"/>
      <c r="N101" s="47">
        <v>0</v>
      </c>
      <c r="O101" s="27">
        <f t="shared" si="3"/>
        <v>2.6309999999999998</v>
      </c>
      <c r="T101" s="12"/>
    </row>
    <row r="102" spans="1:20" s="46" customFormat="1" ht="38.25" x14ac:dyDescent="0.25">
      <c r="A102" s="126"/>
      <c r="B102" s="69"/>
      <c r="C102" s="44"/>
      <c r="D102" s="130"/>
      <c r="E102" s="11" t="s">
        <v>108</v>
      </c>
      <c r="F102" s="10" t="s">
        <v>24</v>
      </c>
      <c r="G102" s="34">
        <v>175</v>
      </c>
      <c r="H102" s="127">
        <v>16.320499999999999</v>
      </c>
      <c r="I102" s="32"/>
      <c r="J102" s="32"/>
      <c r="K102" s="11" t="str">
        <f t="shared" si="4"/>
        <v>Вакцина д/проф.гемофільн.інфекц. типу В(ХІБ) 0,5мл</v>
      </c>
      <c r="L102" s="10" t="str">
        <f t="shared" si="5"/>
        <v>доз</v>
      </c>
      <c r="M102" s="25"/>
      <c r="N102" s="47">
        <v>0</v>
      </c>
      <c r="O102" s="27">
        <f t="shared" si="3"/>
        <v>16.320499999999999</v>
      </c>
      <c r="T102" s="12"/>
    </row>
    <row r="103" spans="1:20" s="46" customFormat="1" ht="25.5" x14ac:dyDescent="0.25">
      <c r="A103" s="126"/>
      <c r="B103" s="69" t="s">
        <v>18</v>
      </c>
      <c r="C103" s="44"/>
      <c r="D103" s="129">
        <v>33.709120000000006</v>
      </c>
      <c r="E103" s="11" t="s">
        <v>43</v>
      </c>
      <c r="F103" s="10" t="s">
        <v>24</v>
      </c>
      <c r="G103" s="34">
        <v>120</v>
      </c>
      <c r="H103" s="127">
        <v>33.574800000000003</v>
      </c>
      <c r="I103" s="32"/>
      <c r="J103" s="32"/>
      <c r="K103" s="11" t="str">
        <f t="shared" si="4"/>
        <v xml:space="preserve">Вакцина від COVID-19/COMIRNATY 0,1 мг 10х2,25мл </v>
      </c>
      <c r="L103" s="10" t="str">
        <f t="shared" si="5"/>
        <v>доз</v>
      </c>
      <c r="M103" s="25"/>
      <c r="N103" s="47">
        <v>0</v>
      </c>
      <c r="O103" s="27">
        <f t="shared" si="3"/>
        <v>33.574800000000003</v>
      </c>
      <c r="T103" s="12"/>
    </row>
    <row r="104" spans="1:20" s="46" customFormat="1" ht="25.5" x14ac:dyDescent="0.25">
      <c r="A104" s="126"/>
      <c r="B104" s="69"/>
      <c r="C104" s="44"/>
      <c r="D104" s="130"/>
      <c r="E104" s="11" t="s">
        <v>40</v>
      </c>
      <c r="F104" s="10" t="s">
        <v>22</v>
      </c>
      <c r="G104" s="34">
        <v>4</v>
      </c>
      <c r="H104" s="127">
        <v>0.13431999999999999</v>
      </c>
      <c r="I104" s="32"/>
      <c r="J104" s="32"/>
      <c r="K104" s="11" t="str">
        <f t="shared" si="4"/>
        <v>Захисні ящики д/безпечної утилізації 5л</v>
      </c>
      <c r="L104" s="10" t="str">
        <f t="shared" si="5"/>
        <v>шт</v>
      </c>
      <c r="M104" s="25"/>
      <c r="N104" s="47">
        <v>0</v>
      </c>
      <c r="O104" s="27">
        <f t="shared" si="3"/>
        <v>0.13431999999999999</v>
      </c>
      <c r="T104" s="12"/>
    </row>
    <row r="105" spans="1:20" s="46" customFormat="1" ht="25.5" x14ac:dyDescent="0.25">
      <c r="A105" s="126"/>
      <c r="B105" s="51" t="s">
        <v>18</v>
      </c>
      <c r="C105" s="44"/>
      <c r="D105" s="128">
        <v>0.42480000000000001</v>
      </c>
      <c r="E105" s="11" t="s">
        <v>25</v>
      </c>
      <c r="F105" s="10" t="s">
        <v>22</v>
      </c>
      <c r="G105" s="34">
        <v>120</v>
      </c>
      <c r="H105" s="127">
        <v>0.42480000000000001</v>
      </c>
      <c r="I105" s="32"/>
      <c r="J105" s="32"/>
      <c r="K105" s="11" t="str">
        <f t="shared" si="4"/>
        <v>Шприці з голками ін'єкційні стерильні (A-D), 0,3мл</v>
      </c>
      <c r="L105" s="10" t="str">
        <f t="shared" si="5"/>
        <v>шт</v>
      </c>
      <c r="M105" s="25"/>
      <c r="N105" s="47">
        <v>0</v>
      </c>
      <c r="O105" s="27">
        <f t="shared" si="3"/>
        <v>0.42480000000000001</v>
      </c>
      <c r="T105" s="12"/>
    </row>
    <row r="106" spans="1:20" s="46" customFormat="1" ht="25.5" x14ac:dyDescent="0.25">
      <c r="A106" s="126"/>
      <c r="B106" s="51" t="s">
        <v>18</v>
      </c>
      <c r="C106" s="44"/>
      <c r="D106" s="128">
        <v>10.4922</v>
      </c>
      <c r="E106" s="11" t="s">
        <v>109</v>
      </c>
      <c r="F106" s="10" t="s">
        <v>24</v>
      </c>
      <c r="G106" s="34">
        <v>60</v>
      </c>
      <c r="H106" s="127">
        <v>10.4922</v>
      </c>
      <c r="I106" s="32"/>
      <c r="J106" s="32"/>
      <c r="K106" s="11" t="str">
        <f t="shared" si="4"/>
        <v>Вакцина від сезонного грипу с.Q50525002</v>
      </c>
      <c r="L106" s="10" t="str">
        <f t="shared" si="5"/>
        <v>доз</v>
      </c>
      <c r="M106" s="25"/>
      <c r="N106" s="47">
        <v>0</v>
      </c>
      <c r="O106" s="27">
        <f t="shared" si="3"/>
        <v>10.4922</v>
      </c>
      <c r="T106" s="12"/>
    </row>
    <row r="107" spans="1:20" s="46" customFormat="1" ht="25.5" x14ac:dyDescent="0.25">
      <c r="A107" s="126"/>
      <c r="B107" s="51" t="s">
        <v>18</v>
      </c>
      <c r="C107" s="44"/>
      <c r="D107" s="128">
        <v>0.83299999999999996</v>
      </c>
      <c r="E107" s="11" t="s">
        <v>110</v>
      </c>
      <c r="F107" s="10" t="s">
        <v>24</v>
      </c>
      <c r="G107" s="34">
        <v>100</v>
      </c>
      <c r="H107" s="127">
        <v>0.83299999999999996</v>
      </c>
      <c r="I107" s="32"/>
      <c r="J107" s="32"/>
      <c r="K107" s="11" t="str">
        <f t="shared" si="4"/>
        <v>Вакцина д/профілакт. поліомієліту 10доз с1894О037</v>
      </c>
      <c r="L107" s="10" t="str">
        <f t="shared" si="5"/>
        <v>доз</v>
      </c>
      <c r="M107" s="25">
        <v>100</v>
      </c>
      <c r="N107" s="47">
        <v>0.83299999999999996</v>
      </c>
      <c r="O107" s="27">
        <f t="shared" si="3"/>
        <v>0</v>
      </c>
      <c r="T107" s="12"/>
    </row>
    <row r="108" spans="1:20" s="46" customFormat="1" ht="25.5" x14ac:dyDescent="0.25">
      <c r="A108" s="126"/>
      <c r="B108" s="51" t="s">
        <v>18</v>
      </c>
      <c r="C108" s="44"/>
      <c r="D108" s="128">
        <v>0.1512</v>
      </c>
      <c r="E108" s="11" t="s">
        <v>65</v>
      </c>
      <c r="F108" s="10" t="s">
        <v>24</v>
      </c>
      <c r="G108" s="34">
        <v>20</v>
      </c>
      <c r="H108" s="127">
        <v>0.1512</v>
      </c>
      <c r="I108" s="32"/>
      <c r="J108" s="32"/>
      <c r="K108" s="11" t="str">
        <f t="shared" si="4"/>
        <v>Вакцина прот.туберкул.БЦЖ с.0374МА047 20доз 0,5мг</v>
      </c>
      <c r="L108" s="10" t="str">
        <f t="shared" si="5"/>
        <v>доз</v>
      </c>
      <c r="M108" s="25">
        <v>20</v>
      </c>
      <c r="N108" s="47">
        <v>0.1512</v>
      </c>
      <c r="O108" s="27">
        <f t="shared" si="3"/>
        <v>0</v>
      </c>
      <c r="T108" s="12"/>
    </row>
    <row r="109" spans="1:20" s="46" customFormat="1" ht="25.5" x14ac:dyDescent="0.25">
      <c r="A109" s="126"/>
      <c r="B109" s="69" t="s">
        <v>18</v>
      </c>
      <c r="C109" s="44"/>
      <c r="D109" s="129">
        <v>55.404940000000003</v>
      </c>
      <c r="E109" s="11" t="s">
        <v>111</v>
      </c>
      <c r="F109" s="10" t="s">
        <v>24</v>
      </c>
      <c r="G109" s="34">
        <v>15</v>
      </c>
      <c r="H109" s="127">
        <v>10.13505</v>
      </c>
      <c r="I109" s="32"/>
      <c r="J109" s="32"/>
      <c r="K109" s="11" t="str">
        <f t="shared" si="4"/>
        <v>Вакцина проти гепатиту В HBVAXPRO Y004173</v>
      </c>
      <c r="L109" s="10" t="str">
        <f t="shared" si="5"/>
        <v>доз</v>
      </c>
      <c r="M109" s="25"/>
      <c r="N109" s="47">
        <v>0</v>
      </c>
      <c r="O109" s="27">
        <f t="shared" si="3"/>
        <v>10.13505</v>
      </c>
      <c r="T109" s="12"/>
    </row>
    <row r="110" spans="1:20" s="46" customFormat="1" ht="25.5" x14ac:dyDescent="0.25">
      <c r="A110" s="126"/>
      <c r="B110" s="69"/>
      <c r="C110" s="44"/>
      <c r="D110" s="130"/>
      <c r="E110" s="11" t="s">
        <v>112</v>
      </c>
      <c r="F110" s="10" t="s">
        <v>24</v>
      </c>
      <c r="G110" s="34">
        <v>67</v>
      </c>
      <c r="H110" s="127">
        <v>45.269889999999997</v>
      </c>
      <c r="I110" s="32"/>
      <c r="J110" s="32"/>
      <c r="K110" s="11" t="str">
        <f t="shared" si="4"/>
        <v>Вакцина проти гепатиту В HBVAXPRO Y010526</v>
      </c>
      <c r="L110" s="10" t="str">
        <f t="shared" si="5"/>
        <v>доз</v>
      </c>
      <c r="M110" s="25"/>
      <c r="N110" s="47">
        <v>0</v>
      </c>
      <c r="O110" s="27">
        <f t="shared" si="3"/>
        <v>45.269889999999997</v>
      </c>
      <c r="T110" s="12"/>
    </row>
    <row r="111" spans="1:20" s="46" customFormat="1" ht="51" x14ac:dyDescent="0.25">
      <c r="A111" s="126"/>
      <c r="B111" s="69" t="s">
        <v>54</v>
      </c>
      <c r="C111" s="44"/>
      <c r="D111" s="129">
        <v>34.891239999999996</v>
      </c>
      <c r="E111" s="11" t="s">
        <v>113</v>
      </c>
      <c r="F111" s="10" t="s">
        <v>104</v>
      </c>
      <c r="G111" s="34">
        <v>40</v>
      </c>
      <c r="H111" s="56">
        <f>30.9136+0.00024</f>
        <v>30.91384</v>
      </c>
      <c r="I111" s="32"/>
      <c r="J111" s="32"/>
      <c r="K111" s="11" t="str">
        <f t="shared" si="4"/>
        <v xml:space="preserve">Експрес-тест для виявлення антитіл до ВІЛ.1/2 3 лінії STANDARDTM К’ю/Standard QHIV 1/2 Ab 3-LineTest </v>
      </c>
      <c r="L111" s="10" t="str">
        <f t="shared" si="5"/>
        <v>набір</v>
      </c>
      <c r="M111" s="25"/>
      <c r="N111" s="47">
        <v>0</v>
      </c>
      <c r="O111" s="27">
        <f t="shared" si="3"/>
        <v>30.91384</v>
      </c>
      <c r="T111" s="12"/>
    </row>
    <row r="112" spans="1:20" s="46" customFormat="1" ht="38.25" x14ac:dyDescent="0.25">
      <c r="A112" s="126"/>
      <c r="B112" s="69"/>
      <c r="C112" s="44"/>
      <c r="D112" s="131"/>
      <c r="E112" s="11" t="s">
        <v>114</v>
      </c>
      <c r="F112" s="10" t="s">
        <v>104</v>
      </c>
      <c r="G112" s="34">
        <v>10</v>
      </c>
      <c r="H112" s="127">
        <v>1.9887000000000001</v>
      </c>
      <c r="I112" s="32"/>
      <c r="J112" s="32"/>
      <c r="K112" s="11" t="str">
        <f t="shared" si="4"/>
        <v xml:space="preserve">Швидка відповідь Експрес-тест ВІЛ 1-2,0 (Версія 2.0) Kit/набір №5 FirstResponse HIB 1-2,0 CardTest </v>
      </c>
      <c r="L112" s="10" t="str">
        <f t="shared" si="5"/>
        <v>набір</v>
      </c>
      <c r="M112" s="25"/>
      <c r="N112" s="47">
        <v>0</v>
      </c>
      <c r="O112" s="27">
        <f t="shared" si="3"/>
        <v>1.9887000000000001</v>
      </c>
      <c r="T112" s="12"/>
    </row>
    <row r="113" spans="1:20" s="46" customFormat="1" ht="51" x14ac:dyDescent="0.25">
      <c r="A113" s="126"/>
      <c r="B113" s="69"/>
      <c r="C113" s="44"/>
      <c r="D113" s="130"/>
      <c r="E113" s="11" t="s">
        <v>115</v>
      </c>
      <c r="F113" s="10" t="s">
        <v>104</v>
      </c>
      <c r="G113" s="34">
        <v>10</v>
      </c>
      <c r="H113" s="127">
        <v>1.9887000000000001</v>
      </c>
      <c r="I113" s="32"/>
      <c r="J113" s="32"/>
      <c r="K113" s="11" t="str">
        <f t="shared" si="4"/>
        <v xml:space="preserve">Експрес-тест для одночасного виявлення ІgG, ІgМ, ІgА антитіл до ВІЛ-1 та ВІЛ-2 № 25, НІV 1/2, 3.0, 25/ТеstsВіоІmетм ВІЛ 1/2 3.0 </v>
      </c>
      <c r="L113" s="10" t="str">
        <f t="shared" si="5"/>
        <v>набір</v>
      </c>
      <c r="M113" s="25"/>
      <c r="N113" s="47">
        <v>0</v>
      </c>
      <c r="O113" s="27">
        <f t="shared" si="3"/>
        <v>1.9887000000000001</v>
      </c>
      <c r="T113" s="12"/>
    </row>
    <row r="114" spans="1:20" s="46" customFormat="1" ht="25.5" x14ac:dyDescent="0.25">
      <c r="A114" s="126"/>
      <c r="B114" s="69" t="s">
        <v>18</v>
      </c>
      <c r="C114" s="44"/>
      <c r="D114" s="129">
        <v>11.656000000000001</v>
      </c>
      <c r="E114" s="11" t="s">
        <v>95</v>
      </c>
      <c r="F114" s="10" t="s">
        <v>24</v>
      </c>
      <c r="G114" s="34">
        <v>200</v>
      </c>
      <c r="H114" s="127">
        <v>11.202</v>
      </c>
      <c r="I114" s="32"/>
      <c r="J114" s="32"/>
      <c r="K114" s="11" t="str">
        <f t="shared" si="4"/>
        <v>Інактивована поліомієлітна вакціна ІПВ с.2435002А</v>
      </c>
      <c r="L114" s="10" t="str">
        <f t="shared" si="5"/>
        <v>доз</v>
      </c>
      <c r="M114" s="25"/>
      <c r="N114" s="47">
        <v>0</v>
      </c>
      <c r="O114" s="27">
        <f t="shared" si="3"/>
        <v>11.202</v>
      </c>
      <c r="T114" s="12"/>
    </row>
    <row r="115" spans="1:20" s="46" customFormat="1" x14ac:dyDescent="0.25">
      <c r="A115" s="126"/>
      <c r="B115" s="69"/>
      <c r="C115" s="44"/>
      <c r="D115" s="130"/>
      <c r="E115" s="11" t="s">
        <v>116</v>
      </c>
      <c r="F115" s="10" t="s">
        <v>22</v>
      </c>
      <c r="G115" s="34">
        <v>200</v>
      </c>
      <c r="H115" s="127">
        <v>0.45400000000000001</v>
      </c>
      <c r="I115" s="32"/>
      <c r="J115" s="32"/>
      <c r="K115" s="11" t="str">
        <f t="shared" si="4"/>
        <v>Шприці з голками 2 мл</v>
      </c>
      <c r="L115" s="10" t="str">
        <f t="shared" si="5"/>
        <v>шт</v>
      </c>
      <c r="M115" s="25">
        <v>200</v>
      </c>
      <c r="N115" s="47">
        <v>0.45400000000000001</v>
      </c>
      <c r="O115" s="27">
        <f t="shared" si="3"/>
        <v>0</v>
      </c>
      <c r="T115" s="12"/>
    </row>
    <row r="116" spans="1:20" s="46" customFormat="1" ht="51" x14ac:dyDescent="0.25">
      <c r="A116" s="126"/>
      <c r="B116" s="69" t="s">
        <v>54</v>
      </c>
      <c r="C116" s="44"/>
      <c r="D116" s="129">
        <v>11.32757</v>
      </c>
      <c r="E116" s="11" t="s">
        <v>113</v>
      </c>
      <c r="F116" s="10" t="s">
        <v>104</v>
      </c>
      <c r="G116" s="34">
        <v>13</v>
      </c>
      <c r="H116" s="127">
        <v>10.04705</v>
      </c>
      <c r="I116" s="32"/>
      <c r="J116" s="32"/>
      <c r="K116" s="11" t="str">
        <f t="shared" si="4"/>
        <v xml:space="preserve">Експрес-тест для виявлення антитіл до ВІЛ.1/2 3 лінії STANDARDTM К’ю/Standard QHIV 1/2 Ab 3-LineTest </v>
      </c>
      <c r="L116" s="10" t="str">
        <f t="shared" si="5"/>
        <v>набір</v>
      </c>
      <c r="M116" s="25"/>
      <c r="N116" s="47">
        <v>0</v>
      </c>
      <c r="O116" s="27">
        <f t="shared" si="3"/>
        <v>10.04705</v>
      </c>
      <c r="T116" s="12"/>
    </row>
    <row r="117" spans="1:20" s="46" customFormat="1" ht="38.25" x14ac:dyDescent="0.25">
      <c r="A117" s="126"/>
      <c r="B117" s="69"/>
      <c r="C117" s="44"/>
      <c r="D117" s="131"/>
      <c r="E117" s="11" t="s">
        <v>117</v>
      </c>
      <c r="F117" s="10" t="s">
        <v>104</v>
      </c>
      <c r="G117" s="34">
        <v>1</v>
      </c>
      <c r="H117" s="127">
        <v>0.19886999999999999</v>
      </c>
      <c r="I117" s="32"/>
      <c r="J117" s="32"/>
      <c r="K117" s="11" t="str">
        <f t="shared" si="4"/>
        <v xml:space="preserve">Швидка відповідь Експрес-тест ВІЛ 1-2,0 (Версія 2.0) Kit/набір №5 FirstResponse HIV 1-2,0 CardTest </v>
      </c>
      <c r="L117" s="10" t="str">
        <f t="shared" si="5"/>
        <v>набір</v>
      </c>
      <c r="M117" s="25"/>
      <c r="N117" s="47">
        <v>0</v>
      </c>
      <c r="O117" s="27">
        <f t="shared" si="3"/>
        <v>0.19886999999999999</v>
      </c>
      <c r="T117" s="12"/>
    </row>
    <row r="118" spans="1:20" s="46" customFormat="1" ht="25.5" x14ac:dyDescent="0.25">
      <c r="A118" s="126"/>
      <c r="B118" s="132"/>
      <c r="C118" s="43"/>
      <c r="D118" s="131"/>
      <c r="E118" s="133" t="s">
        <v>118</v>
      </c>
      <c r="F118" s="48" t="s">
        <v>104</v>
      </c>
      <c r="G118" s="45">
        <v>5</v>
      </c>
      <c r="H118" s="134">
        <v>1.08165</v>
      </c>
      <c r="I118" s="49"/>
      <c r="J118" s="49"/>
      <c r="K118" s="11" t="str">
        <f t="shared" si="4"/>
        <v>Швидка відповідь Експрес-тест ВІЛ 1-2,0 (Версія 2.0) Kit/набір</v>
      </c>
      <c r="L118" s="10" t="str">
        <f t="shared" si="5"/>
        <v>набір</v>
      </c>
      <c r="M118" s="135"/>
      <c r="N118" s="47">
        <v>0</v>
      </c>
      <c r="O118" s="27">
        <f t="shared" si="3"/>
        <v>1.08165</v>
      </c>
      <c r="T118" s="12"/>
    </row>
    <row r="119" spans="1:20" ht="27" customHeight="1" x14ac:dyDescent="0.25">
      <c r="A119" s="136" t="s">
        <v>16</v>
      </c>
      <c r="B119" s="137"/>
      <c r="C119" s="138">
        <v>0</v>
      </c>
      <c r="D119" s="139">
        <f>SUM(D8:D118)</f>
        <v>1897.8601199999998</v>
      </c>
      <c r="E119" s="139"/>
      <c r="F119" s="139"/>
      <c r="G119" s="140" t="s">
        <v>17</v>
      </c>
      <c r="H119" s="139">
        <f>SUM(H8:H118)</f>
        <v>1897.8601199999996</v>
      </c>
      <c r="I119" s="141" t="s">
        <v>17</v>
      </c>
      <c r="J119" s="142"/>
      <c r="K119" s="143" t="s">
        <v>17</v>
      </c>
      <c r="L119" s="143"/>
      <c r="M119" s="143"/>
      <c r="N119" s="139">
        <f>SUM(N8:N118)</f>
        <v>1468.6413699999996</v>
      </c>
      <c r="O119" s="139">
        <f>SUM(O8:O118)</f>
        <v>429.21874999999994</v>
      </c>
      <c r="Q119" s="53"/>
    </row>
    <row r="120" spans="1:20" ht="12.75" x14ac:dyDescent="0.25">
      <c r="A120" s="5"/>
      <c r="B120" s="6"/>
      <c r="C120" s="5"/>
      <c r="D120" s="5"/>
      <c r="E120" s="5"/>
      <c r="F120" s="5"/>
      <c r="G120" s="5"/>
      <c r="H120" s="33"/>
      <c r="I120" s="5"/>
      <c r="J120" s="5"/>
      <c r="K120" s="5"/>
      <c r="L120" s="5"/>
      <c r="M120" s="5"/>
      <c r="N120" s="5"/>
      <c r="O120" s="5"/>
      <c r="Q120" s="52"/>
    </row>
    <row r="121" spans="1:20" ht="12.75" x14ac:dyDescent="0.25">
      <c r="A121" s="5"/>
      <c r="B121" s="6"/>
      <c r="C121" s="5"/>
      <c r="D121" s="13"/>
      <c r="E121" s="13"/>
      <c r="F121" s="13"/>
      <c r="G121" s="5"/>
      <c r="H121" s="33"/>
      <c r="I121" s="5"/>
      <c r="J121" s="5"/>
      <c r="K121" s="5"/>
      <c r="L121" s="5"/>
      <c r="M121" s="5"/>
      <c r="N121" s="5"/>
      <c r="O121" s="5"/>
      <c r="Q121" s="52"/>
    </row>
    <row r="122" spans="1:20" ht="12.75" x14ac:dyDescent="0.25">
      <c r="A122" s="5"/>
      <c r="B122" s="6"/>
      <c r="C122" s="5"/>
      <c r="D122" s="7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Q122" s="52"/>
    </row>
    <row r="123" spans="1:20" ht="12.75" x14ac:dyDescent="0.25">
      <c r="A123" s="5"/>
      <c r="B123" s="6"/>
      <c r="C123" s="5"/>
      <c r="D123" s="7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Q123" s="52"/>
    </row>
    <row r="124" spans="1:20" ht="15.75" customHeight="1" x14ac:dyDescent="0.25">
      <c r="A124" s="5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Q124" s="52"/>
    </row>
    <row r="125" spans="1:20" ht="15.75" customHeight="1" x14ac:dyDescent="0.25">
      <c r="A125" s="5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Q125" s="52"/>
    </row>
    <row r="126" spans="1:20" ht="15.75" customHeight="1" x14ac:dyDescent="0.25">
      <c r="A126" s="5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Q126" s="52"/>
    </row>
    <row r="127" spans="1:20" ht="15.75" customHeight="1" x14ac:dyDescent="0.25">
      <c r="A127" s="5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Q127" s="52"/>
    </row>
    <row r="128" spans="1:20" ht="15.75" customHeight="1" x14ac:dyDescent="0.25">
      <c r="A128" s="5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Q128" s="52"/>
    </row>
    <row r="129" spans="1:17" ht="15.75" customHeight="1" x14ac:dyDescent="0.25">
      <c r="A129" s="5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Q129" s="52"/>
    </row>
    <row r="130" spans="1:17" ht="15.75" customHeight="1" x14ac:dyDescent="0.25">
      <c r="A130" s="5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Q130" s="52"/>
    </row>
    <row r="131" spans="1:17" ht="15.75" customHeight="1" x14ac:dyDescent="0.25">
      <c r="A131" s="5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Q131" s="52"/>
    </row>
    <row r="132" spans="1:17" ht="15.75" customHeight="1" x14ac:dyDescent="0.25">
      <c r="A132" s="5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Q132" s="52"/>
    </row>
    <row r="133" spans="1:17" ht="15.75" customHeight="1" x14ac:dyDescent="0.25">
      <c r="A133" s="5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Q133" s="52"/>
    </row>
    <row r="134" spans="1:17" ht="15.75" customHeight="1" x14ac:dyDescent="0.25">
      <c r="A134" s="5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Q134" s="52"/>
    </row>
    <row r="135" spans="1:17" ht="15.75" customHeight="1" x14ac:dyDescent="0.25">
      <c r="A135" s="5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Q135" s="52"/>
    </row>
    <row r="136" spans="1:17" ht="15.75" customHeight="1" x14ac:dyDescent="0.25">
      <c r="A136" s="5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Q136" s="52"/>
    </row>
    <row r="137" spans="1:17" ht="15.75" customHeight="1" x14ac:dyDescent="0.25">
      <c r="A137" s="5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Q137" s="52"/>
    </row>
    <row r="138" spans="1:17" ht="15.75" customHeight="1" x14ac:dyDescent="0.25">
      <c r="A138" s="5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Q138" s="52"/>
    </row>
    <row r="139" spans="1:17" ht="15.75" customHeight="1" x14ac:dyDescent="0.25">
      <c r="A139" s="5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Q139" s="52"/>
    </row>
    <row r="140" spans="1:17" ht="15.75" customHeight="1" x14ac:dyDescent="0.25">
      <c r="A140" s="5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Q140" s="52"/>
    </row>
    <row r="141" spans="1:17" ht="15.75" customHeight="1" x14ac:dyDescent="0.25">
      <c r="A141" s="5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Q141" s="52"/>
    </row>
    <row r="142" spans="1:17" ht="15.75" customHeight="1" x14ac:dyDescent="0.25">
      <c r="A142" s="5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Q142" s="52"/>
    </row>
    <row r="143" spans="1:17" ht="15.75" customHeight="1" x14ac:dyDescent="0.25">
      <c r="A143" s="5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Q143" s="52"/>
    </row>
    <row r="144" spans="1:17" ht="15.75" customHeight="1" x14ac:dyDescent="0.25">
      <c r="A144" s="5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Q144" s="52"/>
    </row>
    <row r="145" spans="1:17" ht="15.75" customHeight="1" x14ac:dyDescent="0.25">
      <c r="A145" s="5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Q145" s="52"/>
    </row>
    <row r="146" spans="1:17" ht="15.75" customHeight="1" x14ac:dyDescent="0.25">
      <c r="A146" s="5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Q146" s="52"/>
    </row>
    <row r="147" spans="1:17" ht="15.75" customHeight="1" x14ac:dyDescent="0.25">
      <c r="A147" s="5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Q147" s="52"/>
    </row>
    <row r="148" spans="1:17" ht="15.75" customHeight="1" x14ac:dyDescent="0.25">
      <c r="A148" s="5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Q148" s="52"/>
    </row>
    <row r="149" spans="1:17" ht="15.75" customHeight="1" x14ac:dyDescent="0.25">
      <c r="A149" s="5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Q149" s="52"/>
    </row>
    <row r="150" spans="1:17" ht="15.75" customHeight="1" x14ac:dyDescent="0.25">
      <c r="A150" s="5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Q150" s="52"/>
    </row>
    <row r="151" spans="1:17" ht="15.75" customHeight="1" x14ac:dyDescent="0.25">
      <c r="A151" s="5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Q151" s="52"/>
    </row>
    <row r="152" spans="1:17" ht="15.75" customHeight="1" x14ac:dyDescent="0.25">
      <c r="A152" s="5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Q152" s="52"/>
    </row>
    <row r="153" spans="1:17" ht="15.75" customHeight="1" x14ac:dyDescent="0.25">
      <c r="A153" s="5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Q153" s="52"/>
    </row>
    <row r="154" spans="1:17" ht="15.75" customHeight="1" x14ac:dyDescent="0.25">
      <c r="A154" s="5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Q154" s="52"/>
    </row>
    <row r="155" spans="1:17" ht="15.75" customHeight="1" x14ac:dyDescent="0.25">
      <c r="A155" s="5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Q155" s="52"/>
    </row>
    <row r="156" spans="1:17" ht="15.75" customHeight="1" x14ac:dyDescent="0.25">
      <c r="A156" s="5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Q156" s="52"/>
    </row>
    <row r="157" spans="1:17" ht="15.75" customHeight="1" x14ac:dyDescent="0.25">
      <c r="A157" s="5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Q157" s="52"/>
    </row>
    <row r="158" spans="1:17" ht="15.75" customHeight="1" x14ac:dyDescent="0.25">
      <c r="A158" s="5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Q158" s="52"/>
    </row>
    <row r="159" spans="1:17" ht="15.75" customHeight="1" x14ac:dyDescent="0.25">
      <c r="A159" s="5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Q159" s="52"/>
    </row>
    <row r="160" spans="1:17" ht="15.75" customHeight="1" x14ac:dyDescent="0.25">
      <c r="A160" s="5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Q160" s="52"/>
    </row>
    <row r="161" spans="1:17" ht="15.75" customHeight="1" x14ac:dyDescent="0.25">
      <c r="A161" s="5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Q161" s="52"/>
    </row>
    <row r="162" spans="1:17" ht="15.75" customHeight="1" x14ac:dyDescent="0.25">
      <c r="A162" s="5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Q162" s="52"/>
    </row>
    <row r="163" spans="1:17" ht="15.75" customHeight="1" x14ac:dyDescent="0.25">
      <c r="A163" s="5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Q163" s="52"/>
    </row>
    <row r="164" spans="1:17" ht="15.75" customHeight="1" x14ac:dyDescent="0.25">
      <c r="A164" s="5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Q164" s="52"/>
    </row>
    <row r="165" spans="1:17" ht="15.75" customHeight="1" x14ac:dyDescent="0.25">
      <c r="A165" s="5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Q165" s="52"/>
    </row>
    <row r="166" spans="1:17" ht="15.75" customHeight="1" x14ac:dyDescent="0.25">
      <c r="A166" s="5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Q166" s="52"/>
    </row>
    <row r="167" spans="1:17" ht="15.75" customHeight="1" x14ac:dyDescent="0.25">
      <c r="A167" s="5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Q167" s="52"/>
    </row>
    <row r="168" spans="1:17" ht="15.75" customHeight="1" x14ac:dyDescent="0.25">
      <c r="A168" s="5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Q168" s="52"/>
    </row>
    <row r="169" spans="1:17" ht="15.75" customHeight="1" x14ac:dyDescent="0.25">
      <c r="A169" s="5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Q169" s="52"/>
    </row>
    <row r="170" spans="1:17" ht="15.75" customHeight="1" x14ac:dyDescent="0.25">
      <c r="A170" s="5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Q170" s="52"/>
    </row>
    <row r="171" spans="1:17" ht="15.75" customHeight="1" x14ac:dyDescent="0.25">
      <c r="A171" s="5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Q171" s="52"/>
    </row>
    <row r="172" spans="1:17" ht="15.75" customHeight="1" x14ac:dyDescent="0.25">
      <c r="A172" s="5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Q172" s="52"/>
    </row>
    <row r="173" spans="1:17" ht="15.75" customHeight="1" x14ac:dyDescent="0.25">
      <c r="A173" s="5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Q173" s="52"/>
    </row>
    <row r="174" spans="1:17" ht="15.75" customHeight="1" x14ac:dyDescent="0.25">
      <c r="A174" s="5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Q174" s="52"/>
    </row>
    <row r="175" spans="1:17" ht="15.75" customHeight="1" x14ac:dyDescent="0.25">
      <c r="A175" s="5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Q175" s="52"/>
    </row>
    <row r="176" spans="1:17" ht="15.75" customHeight="1" x14ac:dyDescent="0.25">
      <c r="A176" s="5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Q176" s="52"/>
    </row>
    <row r="177" spans="1:17" ht="15.75" customHeight="1" x14ac:dyDescent="0.25">
      <c r="A177" s="5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Q177" s="52"/>
    </row>
    <row r="178" spans="1:17" ht="15.75" customHeight="1" x14ac:dyDescent="0.25">
      <c r="A178" s="5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Q178" s="52"/>
    </row>
    <row r="179" spans="1:17" ht="15.75" customHeight="1" x14ac:dyDescent="0.25">
      <c r="A179" s="5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Q179" s="52"/>
    </row>
    <row r="180" spans="1:17" ht="15.75" customHeight="1" x14ac:dyDescent="0.25">
      <c r="A180" s="5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Q180" s="52"/>
    </row>
    <row r="181" spans="1:17" ht="15.75" customHeight="1" x14ac:dyDescent="0.25">
      <c r="A181" s="5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Q181" s="52"/>
    </row>
    <row r="182" spans="1:17" ht="15.75" customHeight="1" x14ac:dyDescent="0.25">
      <c r="A182" s="5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Q182" s="52"/>
    </row>
    <row r="183" spans="1:17" ht="15.75" customHeight="1" x14ac:dyDescent="0.25">
      <c r="A183" s="5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Q183" s="52"/>
    </row>
    <row r="184" spans="1:17" ht="15.75" customHeight="1" x14ac:dyDescent="0.25">
      <c r="A184" s="5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Q184" s="52"/>
    </row>
    <row r="185" spans="1:17" ht="15.75" customHeight="1" x14ac:dyDescent="0.25">
      <c r="A185" s="5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Q185" s="52"/>
    </row>
    <row r="186" spans="1:17" ht="15.75" customHeight="1" x14ac:dyDescent="0.25">
      <c r="A186" s="5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Q186" s="52"/>
    </row>
    <row r="187" spans="1:17" ht="15.75" customHeight="1" x14ac:dyDescent="0.25">
      <c r="A187" s="5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Q187" s="52"/>
    </row>
    <row r="188" spans="1:17" ht="15.75" customHeight="1" x14ac:dyDescent="0.25">
      <c r="A188" s="5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Q188" s="52"/>
    </row>
    <row r="189" spans="1:17" ht="15.75" customHeight="1" x14ac:dyDescent="0.25">
      <c r="A189" s="5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Q189" s="52"/>
    </row>
    <row r="190" spans="1:17" ht="15.75" customHeight="1" x14ac:dyDescent="0.25">
      <c r="A190" s="5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Q190" s="52"/>
    </row>
    <row r="191" spans="1:17" ht="15.75" customHeight="1" x14ac:dyDescent="0.25">
      <c r="A191" s="5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Q191" s="52"/>
    </row>
    <row r="192" spans="1:17" ht="15.75" customHeight="1" x14ac:dyDescent="0.25">
      <c r="A192" s="5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Q192" s="52"/>
    </row>
    <row r="193" spans="1:17" ht="15.75" customHeight="1" x14ac:dyDescent="0.25">
      <c r="A193" s="5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Q193" s="52"/>
    </row>
    <row r="194" spans="1:17" ht="15.75" customHeight="1" x14ac:dyDescent="0.25">
      <c r="A194" s="5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Q194" s="52"/>
    </row>
    <row r="195" spans="1:17" ht="15.75" customHeight="1" x14ac:dyDescent="0.25">
      <c r="A195" s="5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Q195" s="52"/>
    </row>
    <row r="196" spans="1:17" ht="15.75" customHeight="1" x14ac:dyDescent="0.25">
      <c r="A196" s="5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Q196" s="52"/>
    </row>
    <row r="197" spans="1:17" ht="15.75" customHeight="1" x14ac:dyDescent="0.25">
      <c r="A197" s="5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Q197" s="52"/>
    </row>
    <row r="198" spans="1:17" ht="15.75" customHeight="1" x14ac:dyDescent="0.25">
      <c r="A198" s="5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Q198" s="52"/>
    </row>
    <row r="199" spans="1:17" ht="15.75" customHeight="1" x14ac:dyDescent="0.25">
      <c r="A199" s="5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Q199" s="52"/>
    </row>
    <row r="200" spans="1:17" ht="15.75" customHeight="1" x14ac:dyDescent="0.25">
      <c r="A200" s="5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Q200" s="52"/>
    </row>
    <row r="201" spans="1:17" ht="15.75" customHeight="1" x14ac:dyDescent="0.25">
      <c r="A201" s="5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Q201" s="52"/>
    </row>
    <row r="202" spans="1:17" ht="15.75" customHeight="1" x14ac:dyDescent="0.25">
      <c r="A202" s="5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Q202" s="52"/>
    </row>
    <row r="203" spans="1:17" ht="15.75" customHeight="1" x14ac:dyDescent="0.25">
      <c r="A203" s="5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Q203" s="52"/>
    </row>
    <row r="204" spans="1:17" ht="15.75" customHeight="1" x14ac:dyDescent="0.25">
      <c r="A204" s="5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Q204" s="52"/>
    </row>
    <row r="205" spans="1:17" ht="15.75" customHeight="1" x14ac:dyDescent="0.25">
      <c r="A205" s="5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Q205" s="52"/>
    </row>
    <row r="206" spans="1:17" ht="15.75" customHeight="1" x14ac:dyDescent="0.25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Q206" s="52"/>
    </row>
    <row r="207" spans="1:17" ht="15.75" customHeight="1" x14ac:dyDescent="0.25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Q207" s="52"/>
    </row>
    <row r="208" spans="1:17" ht="15.75" customHeight="1" x14ac:dyDescent="0.25">
      <c r="A208" s="5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ht="15.75" customHeight="1" x14ac:dyDescent="0.25">
      <c r="A209" s="5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ht="15.75" customHeight="1" x14ac:dyDescent="0.25">
      <c r="A210" s="5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ht="15.75" customHeight="1" x14ac:dyDescent="0.25">
      <c r="A211" s="5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ht="15.75" customHeight="1" x14ac:dyDescent="0.25">
      <c r="A212" s="5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ht="15.75" customHeight="1" x14ac:dyDescent="0.25">
      <c r="A213" s="5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ht="15.75" customHeight="1" x14ac:dyDescent="0.25">
      <c r="A214" s="5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ht="15.75" customHeight="1" x14ac:dyDescent="0.25">
      <c r="A215" s="5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ht="15.75" customHeight="1" x14ac:dyDescent="0.25">
      <c r="A216" s="5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ht="15.75" customHeight="1" x14ac:dyDescent="0.25">
      <c r="A217" s="5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ht="15.75" customHeight="1" x14ac:dyDescent="0.25">
      <c r="A218" s="5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ht="15.75" customHeight="1" x14ac:dyDescent="0.25">
      <c r="A219" s="5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ht="15.75" customHeight="1" x14ac:dyDescent="0.25">
      <c r="A220" s="5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ht="15.75" customHeight="1" x14ac:dyDescent="0.25">
      <c r="A221" s="5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ht="15.75" customHeight="1" x14ac:dyDescent="0.25">
      <c r="A222" s="5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ht="15.75" customHeight="1" x14ac:dyDescent="0.25">
      <c r="A223" s="5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ht="15.75" customHeight="1" x14ac:dyDescent="0.25">
      <c r="A224" s="5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ht="15.75" customHeight="1" x14ac:dyDescent="0.25">
      <c r="A225" s="5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ht="15.75" customHeight="1" x14ac:dyDescent="0.25">
      <c r="A226" s="5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ht="15.75" customHeight="1" x14ac:dyDescent="0.25">
      <c r="A227" s="5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ht="15.75" customHeight="1" x14ac:dyDescent="0.25">
      <c r="A228" s="5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ht="15.75" customHeight="1" x14ac:dyDescent="0.25">
      <c r="A229" s="5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ht="15.75" customHeight="1" x14ac:dyDescent="0.25">
      <c r="A230" s="5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ht="15.75" customHeight="1" x14ac:dyDescent="0.25">
      <c r="A231" s="5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ht="15.75" customHeight="1" x14ac:dyDescent="0.25">
      <c r="A232" s="5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ht="15.75" customHeight="1" x14ac:dyDescent="0.25">
      <c r="A233" s="5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ht="15.75" customHeight="1" x14ac:dyDescent="0.25">
      <c r="A234" s="5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ht="15.75" customHeight="1" x14ac:dyDescent="0.25">
      <c r="A235" s="5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ht="15.75" customHeight="1" x14ac:dyDescent="0.25">
      <c r="A236" s="5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ht="15.75" customHeight="1" x14ac:dyDescent="0.25">
      <c r="A237" s="5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ht="15.75" customHeight="1" x14ac:dyDescent="0.25">
      <c r="A238" s="5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ht="15.75" customHeight="1" x14ac:dyDescent="0.25">
      <c r="A239" s="5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ht="15.75" customHeight="1" x14ac:dyDescent="0.25">
      <c r="A240" s="5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ht="15.75" customHeight="1" x14ac:dyDescent="0.25">
      <c r="A241" s="5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ht="15.75" customHeight="1" x14ac:dyDescent="0.25">
      <c r="A242" s="5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ht="15.75" customHeight="1" x14ac:dyDescent="0.25">
      <c r="A243" s="5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ht="15.75" customHeight="1" x14ac:dyDescent="0.25">
      <c r="A244" s="5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ht="15.75" customHeight="1" x14ac:dyDescent="0.25">
      <c r="A245" s="5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ht="15.75" customHeight="1" x14ac:dyDescent="0.25">
      <c r="A246" s="5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ht="15.75" customHeight="1" x14ac:dyDescent="0.25">
      <c r="A247" s="5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ht="15.75" customHeight="1" x14ac:dyDescent="0.25">
      <c r="A248" s="5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ht="15.75" customHeight="1" x14ac:dyDescent="0.25">
      <c r="A249" s="5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ht="15.75" customHeight="1" x14ac:dyDescent="0.25">
      <c r="A250" s="5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ht="15.75" customHeight="1" x14ac:dyDescent="0.25">
      <c r="A251" s="5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ht="15.75" customHeight="1" x14ac:dyDescent="0.25">
      <c r="A252" s="5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ht="15.75" customHeight="1" x14ac:dyDescent="0.25">
      <c r="A253" s="5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ht="15.75" customHeight="1" x14ac:dyDescent="0.25">
      <c r="A254" s="5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ht="15.75" customHeight="1" x14ac:dyDescent="0.25">
      <c r="A255" s="5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ht="15.75" customHeight="1" x14ac:dyDescent="0.25">
      <c r="A256" s="5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ht="15.75" customHeight="1" x14ac:dyDescent="0.25">
      <c r="A257" s="5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ht="15.75" customHeight="1" x14ac:dyDescent="0.25">
      <c r="A258" s="5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ht="15.75" customHeight="1" x14ac:dyDescent="0.25">
      <c r="A259" s="5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ht="15.75" customHeight="1" x14ac:dyDescent="0.25">
      <c r="A260" s="5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ht="15.75" customHeight="1" x14ac:dyDescent="0.25">
      <c r="A261" s="5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ht="15.75" customHeight="1" x14ac:dyDescent="0.25">
      <c r="A262" s="5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ht="15.75" customHeight="1" x14ac:dyDescent="0.25">
      <c r="A263" s="5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ht="15.75" customHeight="1" x14ac:dyDescent="0.25">
      <c r="A264" s="5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ht="15.75" customHeight="1" x14ac:dyDescent="0.25">
      <c r="A265" s="5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ht="15.75" customHeight="1" x14ac:dyDescent="0.25">
      <c r="A266" s="5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ht="15.75" customHeight="1" x14ac:dyDescent="0.25">
      <c r="A267" s="5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ht="15.75" customHeight="1" x14ac:dyDescent="0.25">
      <c r="A268" s="5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ht="15.75" customHeight="1" x14ac:dyDescent="0.25">
      <c r="A269" s="5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ht="15.75" customHeight="1" x14ac:dyDescent="0.25">
      <c r="A270" s="5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ht="15.75" customHeight="1" x14ac:dyDescent="0.25">
      <c r="A271" s="5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 ht="15.75" customHeight="1" x14ac:dyDescent="0.25">
      <c r="A272" s="5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ht="15.75" customHeight="1" x14ac:dyDescent="0.25">
      <c r="A273" s="5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 ht="15.75" customHeight="1" x14ac:dyDescent="0.25">
      <c r="A274" s="5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ht="15.75" customHeight="1" x14ac:dyDescent="0.25">
      <c r="A275" s="5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ht="15.75" customHeight="1" x14ac:dyDescent="0.25">
      <c r="A276" s="5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pans="1:15" ht="15.75" customHeight="1" x14ac:dyDescent="0.25">
      <c r="A277" s="5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15" ht="15.75" customHeight="1" x14ac:dyDescent="0.25">
      <c r="A278" s="5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15" ht="15.75" customHeight="1" x14ac:dyDescent="0.25">
      <c r="A279" s="5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 ht="15.75" customHeight="1" x14ac:dyDescent="0.25">
      <c r="A280" s="5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15" ht="15.75" customHeight="1" x14ac:dyDescent="0.25">
      <c r="A281" s="5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ht="15.75" customHeight="1" x14ac:dyDescent="0.25">
      <c r="A282" s="5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ht="15.75" customHeight="1" x14ac:dyDescent="0.25">
      <c r="A283" s="5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pans="1:15" ht="15.75" customHeight="1" x14ac:dyDescent="0.25">
      <c r="A284" s="5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ht="15.75" customHeight="1" x14ac:dyDescent="0.25">
      <c r="A285" s="5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 ht="15.75" customHeight="1" x14ac:dyDescent="0.25">
      <c r="A286" s="5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ht="15.75" customHeight="1" x14ac:dyDescent="0.25">
      <c r="A287" s="5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ht="15.75" customHeight="1" x14ac:dyDescent="0.25">
      <c r="A288" s="5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pans="1:15" ht="15.75" customHeight="1" x14ac:dyDescent="0.25">
      <c r="A289" s="5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ht="15.75" customHeight="1" x14ac:dyDescent="0.25">
      <c r="A290" s="5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pans="1:15" ht="15.75" customHeight="1" x14ac:dyDescent="0.25">
      <c r="A291" s="5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 ht="15.75" customHeight="1" x14ac:dyDescent="0.25">
      <c r="A292" s="5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 ht="15.75" customHeight="1" x14ac:dyDescent="0.25">
      <c r="A293" s="5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pans="1:15" ht="15.75" customHeight="1" x14ac:dyDescent="0.25">
      <c r="A294" s="5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 ht="15.75" customHeight="1" x14ac:dyDescent="0.25">
      <c r="A295" s="5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ht="15.75" customHeight="1" x14ac:dyDescent="0.25">
      <c r="A296" s="5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ht="15.75" customHeight="1" x14ac:dyDescent="0.25">
      <c r="A297" s="5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spans="1:15" ht="15.75" customHeight="1" x14ac:dyDescent="0.25">
      <c r="A298" s="5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ht="15.75" customHeight="1" x14ac:dyDescent="0.25">
      <c r="A299" s="5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spans="1:15" ht="15.75" customHeight="1" x14ac:dyDescent="0.25">
      <c r="A300" s="5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spans="1:15" ht="15.75" customHeight="1" x14ac:dyDescent="0.25">
      <c r="A301" s="5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ht="15.75" customHeight="1" x14ac:dyDescent="0.25">
      <c r="A302" s="5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spans="1:15" ht="15.75" customHeight="1" x14ac:dyDescent="0.25">
      <c r="A303" s="5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 ht="15.75" customHeight="1" x14ac:dyDescent="0.25">
      <c r="A304" s="5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spans="1:15" ht="15.75" customHeight="1" x14ac:dyDescent="0.25">
      <c r="A305" s="5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 ht="15.75" customHeight="1" x14ac:dyDescent="0.25">
      <c r="A306" s="5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ht="15.75" customHeight="1" x14ac:dyDescent="0.25">
      <c r="A307" s="5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 ht="15.75" customHeight="1" x14ac:dyDescent="0.25">
      <c r="A308" s="5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spans="1:15" ht="15.75" customHeight="1" x14ac:dyDescent="0.25">
      <c r="A309" s="5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spans="1:15" ht="15.75" customHeight="1" x14ac:dyDescent="0.25">
      <c r="A310" s="5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spans="1:15" ht="15.75" customHeight="1" x14ac:dyDescent="0.25">
      <c r="A311" s="5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 ht="15.75" customHeight="1" x14ac:dyDescent="0.25">
      <c r="A312" s="5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spans="1:15" ht="15.75" customHeight="1" x14ac:dyDescent="0.25">
      <c r="A313" s="5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 ht="15.75" customHeight="1" x14ac:dyDescent="0.25">
      <c r="A314" s="5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ht="15.75" customHeight="1" x14ac:dyDescent="0.25">
      <c r="A315" s="5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 ht="15.75" customHeight="1" x14ac:dyDescent="0.25">
      <c r="A316" s="5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spans="1:15" ht="15.75" customHeight="1" x14ac:dyDescent="0.25">
      <c r="A317" s="5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spans="1:15" ht="15.75" customHeight="1" x14ac:dyDescent="0.25">
      <c r="A318" s="5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spans="1:15" ht="15.75" customHeight="1" x14ac:dyDescent="0.25">
      <c r="A319" s="5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spans="1:15" ht="15.75" customHeight="1" x14ac:dyDescent="0.25">
      <c r="A320" s="5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spans="1:15" ht="15.75" customHeight="1" x14ac:dyDescent="0.25">
      <c r="A321" s="5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ht="15.75" customHeight="1" x14ac:dyDescent="0.25">
      <c r="A322" s="5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ht="15.75" customHeight="1" x14ac:dyDescent="0.25">
      <c r="A323" s="5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spans="1:15" ht="15.75" customHeight="1" x14ac:dyDescent="0.25">
      <c r="A324" s="5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spans="1:15" ht="15.75" customHeight="1" x14ac:dyDescent="0.25">
      <c r="A325" s="5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spans="1:15" ht="15.75" customHeight="1" x14ac:dyDescent="0.25">
      <c r="A326" s="5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ht="15.75" customHeight="1" x14ac:dyDescent="0.25">
      <c r="A327" s="5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spans="1:15" ht="15.75" customHeight="1" x14ac:dyDescent="0.25">
      <c r="A328" s="5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spans="1:15" ht="15.75" customHeight="1" x14ac:dyDescent="0.25">
      <c r="A329" s="5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spans="1:15" ht="15.75" customHeight="1" x14ac:dyDescent="0.25">
      <c r="A330" s="5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spans="1:15" ht="15.75" customHeight="1" x14ac:dyDescent="0.25">
      <c r="A331" s="5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spans="1:15" ht="15.75" customHeight="1" x14ac:dyDescent="0.25">
      <c r="A332" s="5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spans="1:15" ht="15.75" customHeight="1" x14ac:dyDescent="0.25">
      <c r="A333" s="5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spans="1:15" ht="15.75" customHeight="1" x14ac:dyDescent="0.25">
      <c r="A334" s="5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spans="1:15" ht="15.75" customHeight="1" x14ac:dyDescent="0.25">
      <c r="A335" s="5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15" ht="15.75" customHeight="1" x14ac:dyDescent="0.25">
      <c r="A336" s="5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spans="1:15" ht="15.75" customHeight="1" x14ac:dyDescent="0.25">
      <c r="A337" s="5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spans="1:15" ht="15.75" customHeight="1" x14ac:dyDescent="0.25">
      <c r="A338" s="5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ht="15.75" customHeight="1" x14ac:dyDescent="0.25">
      <c r="A339" s="5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spans="1:15" ht="15.75" customHeight="1" x14ac:dyDescent="0.25">
      <c r="A340" s="5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spans="1:15" ht="15.75" customHeight="1" x14ac:dyDescent="0.25">
      <c r="A341" s="5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spans="1:15" ht="15.75" customHeight="1" x14ac:dyDescent="0.25">
      <c r="A342" s="5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spans="1:15" ht="15.75" customHeight="1" x14ac:dyDescent="0.25">
      <c r="A343" s="5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spans="1:15" ht="15.75" customHeight="1" x14ac:dyDescent="0.25">
      <c r="A344" s="5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5" ht="15.75" customHeight="1" x14ac:dyDescent="0.25">
      <c r="A345" s="5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spans="1:15" ht="15.75" customHeight="1" x14ac:dyDescent="0.25">
      <c r="A346" s="5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ht="15.75" customHeight="1" x14ac:dyDescent="0.25">
      <c r="A347" s="5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ht="15.75" customHeight="1" x14ac:dyDescent="0.25">
      <c r="A348" s="5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ht="15.75" customHeight="1" x14ac:dyDescent="0.25">
      <c r="A349" s="5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 ht="15.75" customHeight="1" x14ac:dyDescent="0.25">
      <c r="A350" s="5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 ht="15.75" customHeight="1" x14ac:dyDescent="0.25">
      <c r="A351" s="5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 ht="15.75" customHeight="1" x14ac:dyDescent="0.25">
      <c r="A352" s="5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1:15" ht="15.75" customHeight="1" x14ac:dyDescent="0.25">
      <c r="A353" s="5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spans="1:15" ht="15.75" customHeight="1" x14ac:dyDescent="0.25">
      <c r="A354" s="5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ht="15.75" customHeight="1" x14ac:dyDescent="0.25">
      <c r="A355" s="5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spans="1:15" ht="15.75" customHeight="1" x14ac:dyDescent="0.25">
      <c r="A356" s="5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spans="1:15" ht="15.75" customHeight="1" x14ac:dyDescent="0.25">
      <c r="A357" s="5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spans="1:15" ht="15.75" customHeight="1" x14ac:dyDescent="0.25">
      <c r="A358" s="5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spans="1:15" ht="15.75" customHeight="1" x14ac:dyDescent="0.25">
      <c r="A359" s="5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spans="1:15" ht="15.75" customHeight="1" x14ac:dyDescent="0.25">
      <c r="A360" s="5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spans="1:15" ht="15.75" customHeight="1" x14ac:dyDescent="0.25">
      <c r="A361" s="5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spans="1:15" ht="15.75" customHeight="1" x14ac:dyDescent="0.25">
      <c r="A362" s="5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ht="15.75" customHeight="1" x14ac:dyDescent="0.25">
      <c r="A363" s="5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spans="1:15" ht="15.75" customHeight="1" x14ac:dyDescent="0.25">
      <c r="A364" s="5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spans="1:15" ht="15.75" customHeight="1" x14ac:dyDescent="0.25">
      <c r="A365" s="5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spans="1:15" ht="15.75" customHeight="1" x14ac:dyDescent="0.25">
      <c r="A366" s="5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spans="1:15" ht="15.75" customHeight="1" x14ac:dyDescent="0.25">
      <c r="A367" s="5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spans="1:15" ht="15.75" customHeight="1" x14ac:dyDescent="0.25">
      <c r="A368" s="5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spans="1:15" ht="15.75" customHeight="1" x14ac:dyDescent="0.25">
      <c r="A369" s="5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spans="1:15" ht="15.75" customHeight="1" x14ac:dyDescent="0.25">
      <c r="A370" s="5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spans="1:15" ht="15.75" customHeight="1" x14ac:dyDescent="0.25">
      <c r="A371" s="5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spans="1:15" ht="15.75" customHeight="1" x14ac:dyDescent="0.25">
      <c r="A372" s="5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spans="1:15" ht="15.75" customHeight="1" x14ac:dyDescent="0.25">
      <c r="A373" s="5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ht="15.75" customHeight="1" x14ac:dyDescent="0.25">
      <c r="A374" s="5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ht="15.75" customHeight="1" x14ac:dyDescent="0.25">
      <c r="A375" s="5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spans="1:15" ht="15.75" customHeight="1" x14ac:dyDescent="0.25">
      <c r="A376" s="5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spans="1:15" ht="15.75" customHeight="1" x14ac:dyDescent="0.25">
      <c r="A377" s="5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spans="1:15" ht="15.75" customHeight="1" x14ac:dyDescent="0.25">
      <c r="A378" s="5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ht="15.75" customHeight="1" x14ac:dyDescent="0.25">
      <c r="A379" s="5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spans="1:15" ht="15.75" customHeight="1" x14ac:dyDescent="0.25">
      <c r="A380" s="5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 ht="15.75" customHeight="1" x14ac:dyDescent="0.25">
      <c r="A381" s="5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spans="1:15" ht="15.75" customHeight="1" x14ac:dyDescent="0.25">
      <c r="A382" s="5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5" ht="15.75" customHeight="1" x14ac:dyDescent="0.25">
      <c r="A383" s="5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5" ht="15.75" customHeight="1" x14ac:dyDescent="0.25">
      <c r="A384" s="5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spans="1:15" ht="15.75" customHeight="1" x14ac:dyDescent="0.25">
      <c r="A385" s="5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spans="1:15" ht="15.75" customHeight="1" x14ac:dyDescent="0.25">
      <c r="A386" s="5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ht="15.75" customHeight="1" x14ac:dyDescent="0.25">
      <c r="A387" s="5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spans="1:15" ht="15.75" customHeight="1" x14ac:dyDescent="0.25">
      <c r="A388" s="5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spans="1:15" ht="15.75" customHeight="1" x14ac:dyDescent="0.25">
      <c r="A389" s="5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5" ht="15.75" customHeight="1" x14ac:dyDescent="0.25">
      <c r="A390" s="5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spans="1:15" ht="15.75" customHeight="1" x14ac:dyDescent="0.25">
      <c r="A391" s="5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spans="1:15" ht="15.75" customHeight="1" x14ac:dyDescent="0.25">
      <c r="A392" s="5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spans="1:15" ht="15.75" customHeight="1" x14ac:dyDescent="0.25">
      <c r="A393" s="5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5" ht="15.75" customHeight="1" x14ac:dyDescent="0.25">
      <c r="A394" s="5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ht="15.75" customHeight="1" x14ac:dyDescent="0.25">
      <c r="A395" s="5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5" ht="15.75" customHeight="1" x14ac:dyDescent="0.25">
      <c r="A396" s="5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spans="1:15" ht="15.75" customHeight="1" x14ac:dyDescent="0.25">
      <c r="A397" s="5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spans="1:15" ht="15.75" customHeight="1" x14ac:dyDescent="0.25">
      <c r="A398" s="5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5" ht="15.75" customHeight="1" x14ac:dyDescent="0.25">
      <c r="A399" s="5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ht="15.75" customHeight="1" x14ac:dyDescent="0.25">
      <c r="A400" s="5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ht="15.75" customHeight="1" x14ac:dyDescent="0.25">
      <c r="A401" s="5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ht="15.75" customHeight="1" x14ac:dyDescent="0.25">
      <c r="A402" s="5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ht="15.75" customHeight="1" x14ac:dyDescent="0.25">
      <c r="A403" s="5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 ht="15.75" customHeight="1" x14ac:dyDescent="0.25">
      <c r="A404" s="5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 ht="15.75" customHeight="1" x14ac:dyDescent="0.25">
      <c r="A405" s="5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spans="1:15" ht="15.75" customHeight="1" x14ac:dyDescent="0.25">
      <c r="A406" s="5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spans="1:15" ht="15.75" customHeight="1" x14ac:dyDescent="0.25">
      <c r="A407" s="5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spans="1:15" ht="15.75" customHeight="1" x14ac:dyDescent="0.25">
      <c r="A408" s="5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spans="1:15" ht="15.75" customHeight="1" x14ac:dyDescent="0.25">
      <c r="A409" s="5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 ht="15.75" customHeight="1" x14ac:dyDescent="0.25">
      <c r="A410" s="5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 ht="15.75" customHeight="1" x14ac:dyDescent="0.25">
      <c r="A411" s="5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 ht="15.75" customHeight="1" x14ac:dyDescent="0.25">
      <c r="A412" s="5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spans="1:15" ht="15.75" customHeight="1" x14ac:dyDescent="0.25">
      <c r="A413" s="5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 ht="15.75" customHeight="1" x14ac:dyDescent="0.25">
      <c r="A414" s="5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spans="1:15" ht="15.75" customHeight="1" x14ac:dyDescent="0.25">
      <c r="A415" s="5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spans="1:15" ht="15.75" customHeight="1" x14ac:dyDescent="0.25">
      <c r="A416" s="5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5" ht="15.75" customHeight="1" x14ac:dyDescent="0.25">
      <c r="A417" s="5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spans="1:15" ht="15.75" customHeight="1" x14ac:dyDescent="0.25">
      <c r="A418" s="5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spans="1:15" ht="15.75" customHeight="1" x14ac:dyDescent="0.25">
      <c r="A419" s="5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5" ht="15.75" customHeight="1" x14ac:dyDescent="0.25">
      <c r="A420" s="5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spans="1:15" ht="15.75" customHeight="1" x14ac:dyDescent="0.25">
      <c r="A421" s="5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spans="1:15" ht="15.75" customHeight="1" x14ac:dyDescent="0.25">
      <c r="A422" s="5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spans="1:15" ht="15.75" customHeight="1" x14ac:dyDescent="0.25">
      <c r="A423" s="5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spans="1:15" ht="15.75" customHeight="1" x14ac:dyDescent="0.25">
      <c r="A424" s="5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5" ht="15.75" customHeight="1" x14ac:dyDescent="0.25">
      <c r="A425" s="5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ht="15.75" customHeight="1" x14ac:dyDescent="0.25">
      <c r="A426" s="5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ht="15.75" customHeight="1" x14ac:dyDescent="0.25">
      <c r="A427" s="5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spans="1:15" ht="15.75" customHeight="1" x14ac:dyDescent="0.25">
      <c r="A428" s="5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spans="1:15" ht="15.75" customHeight="1" x14ac:dyDescent="0.25">
      <c r="A429" s="5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spans="1:15" ht="15.75" customHeight="1" x14ac:dyDescent="0.25">
      <c r="A430" s="5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spans="1:15" ht="15.75" customHeight="1" x14ac:dyDescent="0.25">
      <c r="A431" s="5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spans="1:15" ht="15.75" customHeight="1" x14ac:dyDescent="0.25">
      <c r="A432" s="5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spans="1:15" ht="15.75" customHeight="1" x14ac:dyDescent="0.25">
      <c r="A433" s="5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spans="1:15" ht="15.75" customHeight="1" x14ac:dyDescent="0.25">
      <c r="A434" s="5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spans="1:15" ht="15.75" customHeight="1" x14ac:dyDescent="0.25">
      <c r="A435" s="5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spans="1:15" ht="15.75" customHeight="1" x14ac:dyDescent="0.25">
      <c r="A436" s="5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spans="1:15" ht="15.75" customHeight="1" x14ac:dyDescent="0.25">
      <c r="A437" s="5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spans="1:15" ht="15.75" customHeight="1" x14ac:dyDescent="0.25">
      <c r="A438" s="5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spans="1:15" ht="15.75" customHeight="1" x14ac:dyDescent="0.25">
      <c r="A439" s="5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 ht="15.75" customHeight="1" x14ac:dyDescent="0.25">
      <c r="A440" s="5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spans="1:15" ht="15.75" customHeight="1" x14ac:dyDescent="0.25">
      <c r="A441" s="5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 ht="15.75" customHeight="1" x14ac:dyDescent="0.25">
      <c r="A442" s="5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spans="1:15" ht="15.75" customHeight="1" x14ac:dyDescent="0.25">
      <c r="A443" s="5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spans="1:15" ht="15.75" customHeight="1" x14ac:dyDescent="0.25">
      <c r="A444" s="5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spans="1:15" ht="15.75" customHeight="1" x14ac:dyDescent="0.25">
      <c r="A445" s="5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spans="1:15" ht="15.75" customHeight="1" x14ac:dyDescent="0.25">
      <c r="A446" s="5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spans="1:15" ht="15.75" customHeight="1" x14ac:dyDescent="0.25">
      <c r="A447" s="5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spans="1:15" ht="15.75" customHeight="1" x14ac:dyDescent="0.25">
      <c r="A448" s="5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spans="1:15" ht="15.75" customHeight="1" x14ac:dyDescent="0.25">
      <c r="A449" s="5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spans="1:15" ht="15.75" customHeight="1" x14ac:dyDescent="0.25">
      <c r="A450" s="5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spans="1:15" ht="15.75" customHeight="1" x14ac:dyDescent="0.25">
      <c r="A451" s="5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ht="15.75" customHeight="1" x14ac:dyDescent="0.25">
      <c r="A452" s="5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ht="15.75" customHeight="1" x14ac:dyDescent="0.25">
      <c r="A453" s="5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spans="1:15" ht="15.75" customHeight="1" x14ac:dyDescent="0.25">
      <c r="A454" s="5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15" ht="15.75" customHeight="1" x14ac:dyDescent="0.25">
      <c r="A455" s="5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15" ht="15.75" customHeight="1" x14ac:dyDescent="0.25">
      <c r="A456" s="5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15" ht="15.75" customHeight="1" x14ac:dyDescent="0.25">
      <c r="A457" s="5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spans="1:15" ht="15.75" customHeight="1" x14ac:dyDescent="0.25">
      <c r="A458" s="5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spans="1:15" ht="15.75" customHeight="1" x14ac:dyDescent="0.25">
      <c r="A459" s="5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spans="1:15" ht="15.75" customHeight="1" x14ac:dyDescent="0.25">
      <c r="A460" s="5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spans="1:15" ht="15.75" customHeight="1" x14ac:dyDescent="0.25">
      <c r="A461" s="5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spans="1:15" ht="15.75" customHeight="1" x14ac:dyDescent="0.25">
      <c r="A462" s="5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spans="1:15" ht="15.75" customHeight="1" x14ac:dyDescent="0.25">
      <c r="A463" s="5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spans="1:15" ht="15.75" customHeight="1" x14ac:dyDescent="0.25">
      <c r="A464" s="5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spans="1:15" ht="15.75" customHeight="1" x14ac:dyDescent="0.25">
      <c r="A465" s="5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spans="1:15" ht="15.75" customHeight="1" x14ac:dyDescent="0.25">
      <c r="A466" s="5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 ht="15.75" customHeight="1" x14ac:dyDescent="0.25">
      <c r="A467" s="5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 ht="15.75" customHeight="1" x14ac:dyDescent="0.25">
      <c r="A468" s="5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 ht="15.75" customHeight="1" x14ac:dyDescent="0.25">
      <c r="A469" s="5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spans="1:15" ht="15.75" customHeight="1" x14ac:dyDescent="0.25">
      <c r="A470" s="5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spans="1:15" ht="15.75" customHeight="1" x14ac:dyDescent="0.25">
      <c r="A471" s="5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spans="1:15" ht="15.75" customHeight="1" x14ac:dyDescent="0.25">
      <c r="A472" s="5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spans="1:15" ht="15.75" customHeight="1" x14ac:dyDescent="0.25">
      <c r="A473" s="5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spans="1:15" ht="15.75" customHeight="1" x14ac:dyDescent="0.25">
      <c r="A474" s="5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spans="1:15" ht="15.75" customHeight="1" x14ac:dyDescent="0.25">
      <c r="A475" s="5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spans="1:15" ht="15.75" customHeight="1" x14ac:dyDescent="0.25">
      <c r="A476" s="5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spans="1:15" ht="15.75" customHeight="1" x14ac:dyDescent="0.25">
      <c r="A477" s="5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ht="15.75" customHeight="1" x14ac:dyDescent="0.25">
      <c r="A478" s="5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ht="15.75" customHeight="1" x14ac:dyDescent="0.25">
      <c r="A479" s="5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spans="1:15" ht="15.75" customHeight="1" x14ac:dyDescent="0.25">
      <c r="A480" s="5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spans="1:15" ht="15.75" customHeight="1" x14ac:dyDescent="0.25">
      <c r="A481" s="5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spans="1:15" ht="15.75" customHeight="1" x14ac:dyDescent="0.25">
      <c r="A482" s="5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spans="1:15" ht="15.75" customHeight="1" x14ac:dyDescent="0.25">
      <c r="A483" s="5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spans="1:15" ht="15.75" customHeight="1" x14ac:dyDescent="0.25">
      <c r="A484" s="5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spans="1:15" ht="15.75" customHeight="1" x14ac:dyDescent="0.25">
      <c r="A485" s="5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spans="1:15" ht="15.75" customHeight="1" x14ac:dyDescent="0.25">
      <c r="A486" s="5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spans="1:15" ht="15.75" customHeight="1" x14ac:dyDescent="0.25">
      <c r="A487" s="5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spans="1:15" ht="15.75" customHeight="1" x14ac:dyDescent="0.25">
      <c r="A488" s="5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spans="1:15" ht="15.75" customHeight="1" x14ac:dyDescent="0.25">
      <c r="A489" s="5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spans="1:15" ht="15.75" customHeight="1" x14ac:dyDescent="0.25">
      <c r="A490" s="5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spans="1:15" ht="15.75" customHeight="1" x14ac:dyDescent="0.25">
      <c r="A491" s="5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spans="1:15" ht="15.75" customHeight="1" x14ac:dyDescent="0.25">
      <c r="A492" s="5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spans="1:15" ht="15.75" customHeight="1" x14ac:dyDescent="0.25">
      <c r="A493" s="5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spans="1:15" ht="15.75" customHeight="1" x14ac:dyDescent="0.25">
      <c r="A494" s="5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spans="1:15" ht="15.75" customHeight="1" x14ac:dyDescent="0.25">
      <c r="A495" s="5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spans="1:15" ht="15.75" customHeight="1" x14ac:dyDescent="0.25">
      <c r="A496" s="5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spans="1:15" ht="15.75" customHeight="1" x14ac:dyDescent="0.25">
      <c r="A497" s="5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spans="1:15" ht="15.75" customHeight="1" x14ac:dyDescent="0.25">
      <c r="A498" s="5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 ht="15.75" customHeight="1" x14ac:dyDescent="0.25">
      <c r="A499" s="5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spans="1:15" ht="15.75" customHeight="1" x14ac:dyDescent="0.25">
      <c r="A500" s="5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spans="1:15" ht="15.75" customHeight="1" x14ac:dyDescent="0.25">
      <c r="A501" s="5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5" ht="15.75" customHeight="1" x14ac:dyDescent="0.25">
      <c r="A502" s="5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spans="1:15" ht="15.75" customHeight="1" x14ac:dyDescent="0.25">
      <c r="A503" s="5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ht="15.75" customHeight="1" x14ac:dyDescent="0.25">
      <c r="A504" s="5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ht="15.75" customHeight="1" x14ac:dyDescent="0.25">
      <c r="A505" s="5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spans="1:15" ht="15.75" customHeight="1" x14ac:dyDescent="0.25">
      <c r="A506" s="5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 ht="15.75" customHeight="1" x14ac:dyDescent="0.25">
      <c r="A507" s="5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spans="1:15" ht="15.75" customHeight="1" x14ac:dyDescent="0.25">
      <c r="A508" s="5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spans="1:15" ht="15.75" customHeight="1" x14ac:dyDescent="0.25">
      <c r="A509" s="5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spans="1:15" ht="15.75" customHeight="1" x14ac:dyDescent="0.25">
      <c r="A510" s="5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spans="1:15" ht="15.75" customHeight="1" x14ac:dyDescent="0.25">
      <c r="A511" s="5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spans="1:15" ht="15.75" customHeight="1" x14ac:dyDescent="0.25">
      <c r="A512" s="5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spans="1:15" ht="15.75" customHeight="1" x14ac:dyDescent="0.25">
      <c r="A513" s="5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spans="1:15" ht="15.75" customHeight="1" x14ac:dyDescent="0.25">
      <c r="A514" s="5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 ht="15.75" customHeight="1" x14ac:dyDescent="0.25">
      <c r="A515" s="5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spans="1:15" ht="15.75" customHeight="1" x14ac:dyDescent="0.25">
      <c r="A516" s="5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spans="1:15" ht="15.75" customHeight="1" x14ac:dyDescent="0.25">
      <c r="A517" s="5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spans="1:15" ht="15.75" customHeight="1" x14ac:dyDescent="0.25">
      <c r="A518" s="5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spans="1:15" ht="15.75" customHeight="1" x14ac:dyDescent="0.25">
      <c r="A519" s="5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spans="1:15" ht="15.75" customHeight="1" x14ac:dyDescent="0.25">
      <c r="A520" s="5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spans="1:15" ht="15.75" customHeight="1" x14ac:dyDescent="0.25">
      <c r="A521" s="5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spans="1:15" ht="15.75" customHeight="1" x14ac:dyDescent="0.25">
      <c r="A522" s="5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 ht="15.75" customHeight="1" x14ac:dyDescent="0.25">
      <c r="A523" s="5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spans="1:15" ht="15.75" customHeight="1" x14ac:dyDescent="0.25">
      <c r="A524" s="5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spans="1:15" ht="15.75" customHeight="1" x14ac:dyDescent="0.25">
      <c r="A525" s="5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spans="1:15" ht="15.75" customHeight="1" x14ac:dyDescent="0.25">
      <c r="A526" s="5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spans="1:15" ht="15.75" customHeight="1" x14ac:dyDescent="0.25">
      <c r="A527" s="5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spans="1:15" ht="15.75" customHeight="1" x14ac:dyDescent="0.25">
      <c r="A528" s="5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spans="1:15" ht="15.75" customHeight="1" x14ac:dyDescent="0.25">
      <c r="A529" s="5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ht="15.75" customHeight="1" x14ac:dyDescent="0.25">
      <c r="A530" s="5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ht="15.75" customHeight="1" x14ac:dyDescent="0.25">
      <c r="A531" s="5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spans="1:15" ht="15.75" customHeight="1" x14ac:dyDescent="0.25">
      <c r="A532" s="5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  <row r="533" spans="1:15" ht="15.75" customHeight="1" x14ac:dyDescent="0.25">
      <c r="A533" s="5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</row>
    <row r="534" spans="1:15" ht="15.75" customHeight="1" x14ac:dyDescent="0.25">
      <c r="A534" s="5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</row>
    <row r="535" spans="1:15" ht="15.75" customHeight="1" x14ac:dyDescent="0.25">
      <c r="A535" s="5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</row>
    <row r="536" spans="1:15" ht="15.75" customHeight="1" x14ac:dyDescent="0.25">
      <c r="A536" s="5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</row>
    <row r="537" spans="1:15" ht="15.75" customHeight="1" x14ac:dyDescent="0.25">
      <c r="A537" s="5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</row>
    <row r="538" spans="1:15" ht="15.75" customHeight="1" x14ac:dyDescent="0.25">
      <c r="A538" s="5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spans="1:15" ht="15.75" customHeight="1" x14ac:dyDescent="0.25">
      <c r="A539" s="5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</row>
    <row r="540" spans="1:15" ht="15.75" customHeight="1" x14ac:dyDescent="0.25">
      <c r="A540" s="5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</row>
    <row r="541" spans="1:15" ht="15.75" customHeight="1" x14ac:dyDescent="0.25">
      <c r="A541" s="5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</row>
    <row r="542" spans="1:15" ht="15.75" customHeight="1" x14ac:dyDescent="0.25">
      <c r="A542" s="5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</row>
    <row r="543" spans="1:15" ht="15.75" customHeight="1" x14ac:dyDescent="0.25">
      <c r="A543" s="5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</row>
    <row r="544" spans="1:15" ht="15.75" customHeight="1" x14ac:dyDescent="0.25">
      <c r="A544" s="5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</row>
    <row r="545" spans="1:15" ht="15.75" customHeight="1" x14ac:dyDescent="0.25">
      <c r="A545" s="5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</row>
    <row r="546" spans="1:15" ht="15.75" customHeight="1" x14ac:dyDescent="0.25">
      <c r="A546" s="5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spans="1:15" ht="15.75" customHeight="1" x14ac:dyDescent="0.25">
      <c r="A547" s="5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</row>
    <row r="548" spans="1:15" ht="15.75" customHeight="1" x14ac:dyDescent="0.25">
      <c r="A548" s="5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</row>
    <row r="549" spans="1:15" ht="15.75" customHeight="1" x14ac:dyDescent="0.25">
      <c r="A549" s="5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</row>
    <row r="550" spans="1:15" ht="15.75" customHeight="1" x14ac:dyDescent="0.25">
      <c r="A550" s="5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</row>
    <row r="551" spans="1:15" ht="15.75" customHeight="1" x14ac:dyDescent="0.25">
      <c r="A551" s="5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spans="1:15" ht="15.75" customHeight="1" x14ac:dyDescent="0.25">
      <c r="A552" s="5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spans="1:15" ht="15.75" customHeight="1" x14ac:dyDescent="0.25">
      <c r="A553" s="5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</row>
    <row r="554" spans="1:15" ht="15.75" customHeight="1" x14ac:dyDescent="0.25">
      <c r="A554" s="5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ht="15.75" customHeight="1" x14ac:dyDescent="0.25">
      <c r="A555" s="5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ht="15.75" customHeight="1" x14ac:dyDescent="0.25">
      <c r="A556" s="5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ht="15.75" customHeight="1" x14ac:dyDescent="0.25">
      <c r="A557" s="5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</row>
    <row r="558" spans="1:15" ht="15.75" customHeight="1" x14ac:dyDescent="0.25">
      <c r="A558" s="5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</row>
    <row r="559" spans="1:15" ht="15.75" customHeight="1" x14ac:dyDescent="0.25">
      <c r="A559" s="5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</row>
    <row r="560" spans="1:15" ht="15.75" customHeight="1" x14ac:dyDescent="0.25">
      <c r="A560" s="5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</row>
    <row r="561" spans="1:15" ht="15.75" customHeight="1" x14ac:dyDescent="0.25">
      <c r="A561" s="5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</row>
    <row r="562" spans="1:15" ht="15.75" customHeight="1" x14ac:dyDescent="0.25">
      <c r="A562" s="5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spans="1:15" ht="15.75" customHeight="1" x14ac:dyDescent="0.25">
      <c r="A563" s="5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</row>
    <row r="564" spans="1:15" ht="15.75" customHeight="1" x14ac:dyDescent="0.25">
      <c r="A564" s="5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</row>
    <row r="565" spans="1:15" ht="15.75" customHeight="1" x14ac:dyDescent="0.25">
      <c r="A565" s="5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</row>
    <row r="566" spans="1:15" ht="15.75" customHeight="1" x14ac:dyDescent="0.25">
      <c r="A566" s="5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</row>
    <row r="567" spans="1:15" ht="15.75" customHeight="1" x14ac:dyDescent="0.25">
      <c r="A567" s="5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</row>
    <row r="568" spans="1:15" ht="15.75" customHeight="1" x14ac:dyDescent="0.25">
      <c r="A568" s="5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</row>
    <row r="569" spans="1:15" ht="15.75" customHeight="1" x14ac:dyDescent="0.25">
      <c r="A569" s="5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</row>
    <row r="570" spans="1:15" ht="15.75" customHeight="1" x14ac:dyDescent="0.25">
      <c r="A570" s="5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</row>
    <row r="571" spans="1:15" ht="15.75" customHeight="1" x14ac:dyDescent="0.25">
      <c r="A571" s="5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</row>
    <row r="572" spans="1:15" ht="15.75" customHeight="1" x14ac:dyDescent="0.25">
      <c r="A572" s="5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</row>
    <row r="573" spans="1:15" ht="15.75" customHeight="1" x14ac:dyDescent="0.25">
      <c r="A573" s="5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</row>
    <row r="574" spans="1:15" ht="15.75" customHeight="1" x14ac:dyDescent="0.25">
      <c r="A574" s="5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</row>
    <row r="575" spans="1:15" ht="15.75" customHeight="1" x14ac:dyDescent="0.25">
      <c r="A575" s="5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</row>
    <row r="576" spans="1:15" ht="15.75" customHeight="1" x14ac:dyDescent="0.25">
      <c r="A576" s="5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</row>
    <row r="577" spans="1:15" ht="15.75" customHeight="1" x14ac:dyDescent="0.25">
      <c r="A577" s="5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</row>
    <row r="578" spans="1:15" ht="15.75" customHeight="1" x14ac:dyDescent="0.25">
      <c r="A578" s="5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spans="1:15" ht="15.75" customHeight="1" x14ac:dyDescent="0.25">
      <c r="A579" s="5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</row>
    <row r="580" spans="1:15" ht="15.75" customHeight="1" x14ac:dyDescent="0.25">
      <c r="A580" s="5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</row>
    <row r="581" spans="1:15" ht="15.75" customHeight="1" x14ac:dyDescent="0.25">
      <c r="A581" s="5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ht="15.75" customHeight="1" x14ac:dyDescent="0.25">
      <c r="A582" s="5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ht="15.75" customHeight="1" x14ac:dyDescent="0.25">
      <c r="A583" s="5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spans="1:15" ht="15.75" customHeight="1" x14ac:dyDescent="0.25">
      <c r="A584" s="5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spans="1:15" ht="15.75" customHeight="1" x14ac:dyDescent="0.25">
      <c r="A585" s="5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</row>
    <row r="586" spans="1:15" ht="15.75" customHeight="1" x14ac:dyDescent="0.25">
      <c r="A586" s="5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spans="1:15" ht="15.75" customHeight="1" x14ac:dyDescent="0.25">
      <c r="A587" s="5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</row>
    <row r="588" spans="1:15" ht="15.75" customHeight="1" x14ac:dyDescent="0.25">
      <c r="A588" s="5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</row>
    <row r="589" spans="1:15" ht="15.75" customHeight="1" x14ac:dyDescent="0.25">
      <c r="A589" s="5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</row>
    <row r="590" spans="1:15" ht="15.75" customHeight="1" x14ac:dyDescent="0.25">
      <c r="A590" s="5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</row>
    <row r="591" spans="1:15" ht="15.75" customHeight="1" x14ac:dyDescent="0.25">
      <c r="A591" s="5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</row>
    <row r="592" spans="1:15" ht="15.75" customHeight="1" x14ac:dyDescent="0.25">
      <c r="A592" s="5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</row>
    <row r="593" spans="1:15" ht="15.75" customHeight="1" x14ac:dyDescent="0.25">
      <c r="A593" s="5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</row>
    <row r="594" spans="1:15" ht="15.75" customHeight="1" x14ac:dyDescent="0.25">
      <c r="A594" s="5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spans="1:15" ht="15.75" customHeight="1" x14ac:dyDescent="0.25">
      <c r="A595" s="5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</row>
    <row r="596" spans="1:15" ht="15.75" customHeight="1" x14ac:dyDescent="0.25">
      <c r="A596" s="5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</row>
    <row r="597" spans="1:15" ht="15.75" customHeight="1" x14ac:dyDescent="0.25">
      <c r="A597" s="5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</row>
    <row r="598" spans="1:15" ht="15.75" customHeight="1" x14ac:dyDescent="0.25">
      <c r="A598" s="5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</row>
    <row r="599" spans="1:15" ht="15.75" customHeight="1" x14ac:dyDescent="0.25">
      <c r="A599" s="5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</row>
    <row r="600" spans="1:15" ht="15.75" customHeight="1" x14ac:dyDescent="0.25">
      <c r="A600" s="5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</row>
    <row r="601" spans="1:15" ht="15.75" customHeight="1" x14ac:dyDescent="0.25">
      <c r="A601" s="5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</row>
    <row r="602" spans="1:15" ht="15.75" customHeight="1" x14ac:dyDescent="0.25">
      <c r="A602" s="5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spans="1:15" ht="15.75" customHeight="1" x14ac:dyDescent="0.25">
      <c r="A603" s="5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</row>
    <row r="604" spans="1:15" ht="15.75" customHeight="1" x14ac:dyDescent="0.25">
      <c r="A604" s="5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</row>
    <row r="605" spans="1:15" ht="15.75" customHeight="1" x14ac:dyDescent="0.25">
      <c r="A605" s="5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</row>
    <row r="606" spans="1:15" ht="15.75" customHeight="1" x14ac:dyDescent="0.25">
      <c r="A606" s="5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</row>
    <row r="607" spans="1:15" ht="15.75" customHeight="1" x14ac:dyDescent="0.25">
      <c r="A607" s="5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ht="15.75" customHeight="1" x14ac:dyDescent="0.25">
      <c r="A608" s="5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ht="15.75" customHeight="1" x14ac:dyDescent="0.25">
      <c r="A609" s="5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</row>
    <row r="610" spans="1:15" ht="15.75" customHeight="1" x14ac:dyDescent="0.25">
      <c r="A610" s="5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</row>
    <row r="611" spans="1:15" ht="15.75" customHeight="1" x14ac:dyDescent="0.25">
      <c r="A611" s="5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</row>
    <row r="612" spans="1:15" ht="15.75" customHeight="1" x14ac:dyDescent="0.25">
      <c r="A612" s="5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</row>
    <row r="613" spans="1:15" ht="15.75" customHeight="1" x14ac:dyDescent="0.25">
      <c r="A613" s="5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</row>
    <row r="614" spans="1:15" ht="15.75" customHeight="1" x14ac:dyDescent="0.25">
      <c r="A614" s="5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</row>
    <row r="615" spans="1:15" ht="15.75" customHeight="1" x14ac:dyDescent="0.25">
      <c r="A615" s="5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</row>
    <row r="616" spans="1:15" ht="15.75" customHeight="1" x14ac:dyDescent="0.25">
      <c r="A616" s="5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</row>
    <row r="617" spans="1:15" ht="15.75" customHeight="1" x14ac:dyDescent="0.25">
      <c r="A617" s="5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</row>
    <row r="618" spans="1:15" ht="15.75" customHeight="1" x14ac:dyDescent="0.25">
      <c r="A618" s="5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spans="1:15" ht="15.75" customHeight="1" x14ac:dyDescent="0.25">
      <c r="A619" s="5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</row>
    <row r="620" spans="1:15" ht="15.75" customHeight="1" x14ac:dyDescent="0.25">
      <c r="A620" s="5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</row>
    <row r="621" spans="1:15" ht="15.75" customHeight="1" x14ac:dyDescent="0.25">
      <c r="A621" s="5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</row>
    <row r="622" spans="1:15" ht="15.75" customHeight="1" x14ac:dyDescent="0.25">
      <c r="A622" s="5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</row>
    <row r="623" spans="1:15" ht="15.75" customHeight="1" x14ac:dyDescent="0.25">
      <c r="A623" s="5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</row>
    <row r="624" spans="1:15" ht="15.75" customHeight="1" x14ac:dyDescent="0.25">
      <c r="A624" s="5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</row>
    <row r="625" spans="1:15" ht="15.75" customHeight="1" x14ac:dyDescent="0.25">
      <c r="A625" s="5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</row>
    <row r="626" spans="1:15" ht="15.75" customHeight="1" x14ac:dyDescent="0.25">
      <c r="A626" s="5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spans="1:15" ht="15.75" customHeight="1" x14ac:dyDescent="0.25">
      <c r="A627" s="5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</row>
    <row r="628" spans="1:15" ht="15.75" customHeight="1" x14ac:dyDescent="0.25">
      <c r="A628" s="5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</row>
    <row r="629" spans="1:15" ht="15.75" customHeight="1" x14ac:dyDescent="0.25">
      <c r="A629" s="5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</row>
    <row r="630" spans="1:15" ht="15.75" customHeight="1" x14ac:dyDescent="0.25">
      <c r="A630" s="5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</row>
    <row r="631" spans="1:15" ht="15.75" customHeight="1" x14ac:dyDescent="0.25">
      <c r="A631" s="5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</row>
    <row r="632" spans="1:15" ht="15.75" customHeight="1" x14ac:dyDescent="0.25">
      <c r="A632" s="5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</row>
    <row r="633" spans="1:15" ht="15.75" customHeight="1" x14ac:dyDescent="0.25">
      <c r="A633" s="5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ht="15.75" customHeight="1" x14ac:dyDescent="0.25">
      <c r="A634" s="5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ht="15.75" customHeight="1" x14ac:dyDescent="0.25">
      <c r="A635" s="5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</row>
    <row r="636" spans="1:15" ht="15.75" customHeight="1" x14ac:dyDescent="0.25">
      <c r="A636" s="5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</row>
    <row r="637" spans="1:15" ht="15.75" customHeight="1" x14ac:dyDescent="0.25">
      <c r="A637" s="5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</row>
    <row r="638" spans="1:15" ht="15.75" customHeight="1" x14ac:dyDescent="0.25">
      <c r="A638" s="5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</row>
    <row r="639" spans="1:15" ht="15.75" customHeight="1" x14ac:dyDescent="0.25">
      <c r="A639" s="5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</row>
    <row r="640" spans="1:15" ht="15.75" customHeight="1" x14ac:dyDescent="0.25">
      <c r="A640" s="5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</row>
    <row r="641" spans="1:15" ht="15.75" customHeight="1" x14ac:dyDescent="0.25">
      <c r="A641" s="5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</row>
    <row r="642" spans="1:15" ht="15.75" customHeight="1" x14ac:dyDescent="0.25">
      <c r="A642" s="5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spans="1:15" ht="15.75" customHeight="1" x14ac:dyDescent="0.25">
      <c r="A643" s="5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</row>
    <row r="644" spans="1:15" ht="15.75" customHeight="1" x14ac:dyDescent="0.25">
      <c r="A644" s="5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</row>
    <row r="645" spans="1:15" ht="15.75" customHeight="1" x14ac:dyDescent="0.25">
      <c r="A645" s="5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</row>
    <row r="646" spans="1:15" ht="15.75" customHeight="1" x14ac:dyDescent="0.25">
      <c r="A646" s="5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</row>
    <row r="647" spans="1:15" ht="15.75" customHeight="1" x14ac:dyDescent="0.25">
      <c r="A647" s="5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</row>
    <row r="648" spans="1:15" ht="15.75" customHeight="1" x14ac:dyDescent="0.25">
      <c r="A648" s="5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</row>
    <row r="649" spans="1:15" ht="15.75" customHeight="1" x14ac:dyDescent="0.25">
      <c r="A649" s="5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</row>
    <row r="650" spans="1:15" ht="15.75" customHeight="1" x14ac:dyDescent="0.25">
      <c r="A650" s="5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</row>
    <row r="651" spans="1:15" ht="15.75" customHeight="1" x14ac:dyDescent="0.25">
      <c r="A651" s="5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</row>
    <row r="652" spans="1:15" ht="15.75" customHeight="1" x14ac:dyDescent="0.25">
      <c r="A652" s="5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</row>
    <row r="653" spans="1:15" ht="15.75" customHeight="1" x14ac:dyDescent="0.25">
      <c r="A653" s="5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</row>
    <row r="654" spans="1:15" ht="15.75" customHeight="1" x14ac:dyDescent="0.25">
      <c r="A654" s="5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</row>
    <row r="655" spans="1:15" ht="15.75" customHeight="1" x14ac:dyDescent="0.25">
      <c r="A655" s="5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</row>
    <row r="656" spans="1:15" ht="15.75" customHeight="1" x14ac:dyDescent="0.25">
      <c r="A656" s="5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</row>
    <row r="657" spans="1:15" ht="15.75" customHeight="1" x14ac:dyDescent="0.25">
      <c r="A657" s="5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</row>
    <row r="658" spans="1:15" ht="15.75" customHeight="1" x14ac:dyDescent="0.25">
      <c r="A658" s="5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</row>
    <row r="659" spans="1:15" ht="15.75" customHeight="1" x14ac:dyDescent="0.25">
      <c r="A659" s="5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ht="15.75" customHeight="1" x14ac:dyDescent="0.25">
      <c r="A660" s="5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ht="15.75" customHeight="1" x14ac:dyDescent="0.25">
      <c r="A661" s="5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</row>
    <row r="662" spans="1:15" ht="15.75" customHeight="1" x14ac:dyDescent="0.25">
      <c r="A662" s="5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</row>
    <row r="663" spans="1:15" ht="15.75" customHeight="1" x14ac:dyDescent="0.25">
      <c r="A663" s="5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</row>
    <row r="664" spans="1:15" ht="15.75" customHeight="1" x14ac:dyDescent="0.25">
      <c r="A664" s="5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</row>
    <row r="665" spans="1:15" ht="15.75" customHeight="1" x14ac:dyDescent="0.25">
      <c r="A665" s="5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</row>
    <row r="666" spans="1:15" ht="15.75" customHeight="1" x14ac:dyDescent="0.25">
      <c r="A666" s="5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</row>
    <row r="667" spans="1:15" ht="15.75" customHeight="1" x14ac:dyDescent="0.25">
      <c r="A667" s="5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</row>
    <row r="668" spans="1:15" ht="15.75" customHeight="1" x14ac:dyDescent="0.25">
      <c r="A668" s="5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</row>
    <row r="669" spans="1:15" ht="15.75" customHeight="1" x14ac:dyDescent="0.25">
      <c r="A669" s="5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</row>
    <row r="670" spans="1:15" ht="15.75" customHeight="1" x14ac:dyDescent="0.25">
      <c r="A670" s="5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</row>
    <row r="671" spans="1:15" ht="15.75" customHeight="1" x14ac:dyDescent="0.25">
      <c r="A671" s="5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</row>
    <row r="672" spans="1:15" ht="15.75" customHeight="1" x14ac:dyDescent="0.25">
      <c r="A672" s="5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</row>
    <row r="673" spans="1:15" ht="15.75" customHeight="1" x14ac:dyDescent="0.25">
      <c r="A673" s="5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</row>
    <row r="674" spans="1:15" ht="15.75" customHeight="1" x14ac:dyDescent="0.25">
      <c r="A674" s="5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</row>
    <row r="675" spans="1:15" ht="15.75" customHeight="1" x14ac:dyDescent="0.25">
      <c r="A675" s="5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</row>
    <row r="676" spans="1:15" ht="15.75" customHeight="1" x14ac:dyDescent="0.25">
      <c r="A676" s="5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</row>
    <row r="677" spans="1:15" ht="15.75" customHeight="1" x14ac:dyDescent="0.25">
      <c r="A677" s="5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</row>
    <row r="678" spans="1:15" ht="15.75" customHeight="1" x14ac:dyDescent="0.25">
      <c r="A678" s="5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</row>
    <row r="679" spans="1:15" ht="15.75" customHeight="1" x14ac:dyDescent="0.25">
      <c r="A679" s="5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</row>
    <row r="680" spans="1:15" ht="15.75" customHeight="1" x14ac:dyDescent="0.25">
      <c r="A680" s="5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</row>
    <row r="681" spans="1:15" ht="15.75" customHeight="1" x14ac:dyDescent="0.25">
      <c r="A681" s="5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</row>
    <row r="682" spans="1:15" ht="15.75" customHeight="1" x14ac:dyDescent="0.25">
      <c r="A682" s="5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</row>
    <row r="683" spans="1:15" ht="15.75" customHeight="1" x14ac:dyDescent="0.25">
      <c r="A683" s="5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</row>
    <row r="684" spans="1:15" ht="15.75" customHeight="1" x14ac:dyDescent="0.25">
      <c r="A684" s="5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</row>
    <row r="685" spans="1:15" ht="15.75" customHeight="1" x14ac:dyDescent="0.25">
      <c r="A685" s="5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ht="15.75" customHeight="1" x14ac:dyDescent="0.25">
      <c r="A686" s="5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ht="15.75" customHeight="1" x14ac:dyDescent="0.25">
      <c r="A687" s="5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</row>
    <row r="688" spans="1:15" ht="15.75" customHeight="1" x14ac:dyDescent="0.25">
      <c r="A688" s="5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</row>
    <row r="689" spans="1:15" ht="15.75" customHeight="1" x14ac:dyDescent="0.25">
      <c r="A689" s="5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</row>
    <row r="690" spans="1:15" ht="15.75" customHeight="1" x14ac:dyDescent="0.25">
      <c r="A690" s="5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</row>
    <row r="691" spans="1:15" ht="15.75" customHeight="1" x14ac:dyDescent="0.25">
      <c r="A691" s="5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</row>
    <row r="692" spans="1:15" ht="15.75" customHeight="1" x14ac:dyDescent="0.25">
      <c r="A692" s="5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</row>
    <row r="693" spans="1:15" ht="15.75" customHeight="1" x14ac:dyDescent="0.25">
      <c r="A693" s="5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</row>
    <row r="694" spans="1:15" ht="15.75" customHeight="1" x14ac:dyDescent="0.25">
      <c r="A694" s="5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</row>
    <row r="695" spans="1:15" ht="15.75" customHeight="1" x14ac:dyDescent="0.25">
      <c r="A695" s="5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</row>
    <row r="696" spans="1:15" ht="15.75" customHeight="1" x14ac:dyDescent="0.25">
      <c r="A696" s="5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</row>
    <row r="697" spans="1:15" ht="15.75" customHeight="1" x14ac:dyDescent="0.25">
      <c r="A697" s="5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</row>
    <row r="698" spans="1:15" ht="15.75" customHeight="1" x14ac:dyDescent="0.25">
      <c r="A698" s="5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</row>
    <row r="699" spans="1:15" ht="15.75" customHeight="1" x14ac:dyDescent="0.25">
      <c r="A699" s="5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</row>
    <row r="700" spans="1:15" ht="15.75" customHeight="1" x14ac:dyDescent="0.25">
      <c r="A700" s="5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</row>
    <row r="701" spans="1:15" ht="15.75" customHeight="1" x14ac:dyDescent="0.25">
      <c r="A701" s="5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</row>
    <row r="702" spans="1:15" ht="15.75" customHeight="1" x14ac:dyDescent="0.25">
      <c r="A702" s="5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</row>
    <row r="703" spans="1:15" ht="15.75" customHeight="1" x14ac:dyDescent="0.25">
      <c r="A703" s="5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</row>
    <row r="704" spans="1:15" ht="15.75" customHeight="1" x14ac:dyDescent="0.25">
      <c r="A704" s="5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</row>
    <row r="705" spans="1:15" ht="15.75" customHeight="1" x14ac:dyDescent="0.25">
      <c r="A705" s="5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</row>
    <row r="706" spans="1:15" ht="15.75" customHeight="1" x14ac:dyDescent="0.25">
      <c r="A706" s="5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</row>
    <row r="707" spans="1:15" ht="15.75" customHeight="1" x14ac:dyDescent="0.25">
      <c r="A707" s="5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</row>
    <row r="708" spans="1:15" ht="15.75" customHeight="1" x14ac:dyDescent="0.25">
      <c r="A708" s="5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</row>
    <row r="709" spans="1:15" ht="15.75" customHeight="1" x14ac:dyDescent="0.25">
      <c r="A709" s="5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</row>
    <row r="710" spans="1:15" ht="15.75" customHeight="1" x14ac:dyDescent="0.25">
      <c r="A710" s="5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</row>
    <row r="711" spans="1:15" ht="15.75" customHeight="1" x14ac:dyDescent="0.25">
      <c r="A711" s="5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ht="15.75" customHeight="1" x14ac:dyDescent="0.25">
      <c r="A712" s="5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ht="15.75" customHeight="1" x14ac:dyDescent="0.25">
      <c r="A713" s="5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</row>
    <row r="714" spans="1:15" ht="15.75" customHeight="1" x14ac:dyDescent="0.25">
      <c r="A714" s="5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</row>
    <row r="715" spans="1:15" ht="15.75" customHeight="1" x14ac:dyDescent="0.25">
      <c r="A715" s="5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</row>
    <row r="716" spans="1:15" ht="15.75" customHeight="1" x14ac:dyDescent="0.25">
      <c r="A716" s="5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</row>
    <row r="717" spans="1:15" ht="15.75" customHeight="1" x14ac:dyDescent="0.25">
      <c r="A717" s="5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</row>
    <row r="718" spans="1:15" ht="15.75" customHeight="1" x14ac:dyDescent="0.25">
      <c r="A718" s="5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</row>
    <row r="719" spans="1:15" ht="15.75" customHeight="1" x14ac:dyDescent="0.25">
      <c r="A719" s="5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</row>
    <row r="720" spans="1:15" ht="15.75" customHeight="1" x14ac:dyDescent="0.25">
      <c r="A720" s="5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</row>
    <row r="721" spans="1:15" ht="15.75" customHeight="1" x14ac:dyDescent="0.25">
      <c r="A721" s="5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</row>
    <row r="722" spans="1:15" ht="15.75" customHeight="1" x14ac:dyDescent="0.25">
      <c r="A722" s="5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</row>
    <row r="723" spans="1:15" ht="15.75" customHeight="1" x14ac:dyDescent="0.25">
      <c r="A723" s="5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</row>
    <row r="724" spans="1:15" ht="15.75" customHeight="1" x14ac:dyDescent="0.25">
      <c r="A724" s="5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</row>
    <row r="725" spans="1:15" ht="15.75" customHeight="1" x14ac:dyDescent="0.25">
      <c r="A725" s="5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</row>
    <row r="726" spans="1:15" ht="15.75" customHeight="1" x14ac:dyDescent="0.25">
      <c r="A726" s="5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</row>
    <row r="727" spans="1:15" ht="15.75" customHeight="1" x14ac:dyDescent="0.25">
      <c r="A727" s="5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</row>
    <row r="728" spans="1:15" ht="15.75" customHeight="1" x14ac:dyDescent="0.25">
      <c r="A728" s="5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</row>
    <row r="729" spans="1:15" ht="15.75" customHeight="1" x14ac:dyDescent="0.25">
      <c r="A729" s="5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</row>
    <row r="730" spans="1:15" ht="15.75" customHeight="1" x14ac:dyDescent="0.25">
      <c r="A730" s="5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</row>
    <row r="731" spans="1:15" ht="15.75" customHeight="1" x14ac:dyDescent="0.25">
      <c r="A731" s="5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</row>
    <row r="732" spans="1:15" ht="15.75" customHeight="1" x14ac:dyDescent="0.25">
      <c r="A732" s="5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</row>
    <row r="733" spans="1:15" ht="15.75" customHeight="1" x14ac:dyDescent="0.25">
      <c r="A733" s="5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</row>
    <row r="734" spans="1:15" ht="15.75" customHeight="1" x14ac:dyDescent="0.25">
      <c r="A734" s="5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</row>
    <row r="735" spans="1:15" ht="15.75" customHeight="1" x14ac:dyDescent="0.25">
      <c r="A735" s="5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</row>
    <row r="736" spans="1:15" ht="15.75" customHeight="1" x14ac:dyDescent="0.25">
      <c r="A736" s="5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</row>
    <row r="737" spans="1:15" ht="15.75" customHeight="1" x14ac:dyDescent="0.25">
      <c r="A737" s="5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ht="15.75" customHeight="1" x14ac:dyDescent="0.25">
      <c r="A738" s="5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ht="15.75" customHeight="1" x14ac:dyDescent="0.25">
      <c r="A739" s="5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</row>
    <row r="740" spans="1:15" ht="15.75" customHeight="1" x14ac:dyDescent="0.25">
      <c r="A740" s="5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</row>
    <row r="741" spans="1:15" ht="15.75" customHeight="1" x14ac:dyDescent="0.25">
      <c r="A741" s="5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</row>
    <row r="742" spans="1:15" ht="15.75" customHeight="1" x14ac:dyDescent="0.25">
      <c r="A742" s="5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</row>
    <row r="743" spans="1:15" ht="15.75" customHeight="1" x14ac:dyDescent="0.25">
      <c r="A743" s="5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</row>
    <row r="744" spans="1:15" ht="15.75" customHeight="1" x14ac:dyDescent="0.25">
      <c r="A744" s="5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</row>
    <row r="745" spans="1:15" ht="15.75" customHeight="1" x14ac:dyDescent="0.25">
      <c r="A745" s="5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</row>
    <row r="746" spans="1:15" ht="15.75" customHeight="1" x14ac:dyDescent="0.25">
      <c r="A746" s="5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</row>
    <row r="747" spans="1:15" ht="15.75" customHeight="1" x14ac:dyDescent="0.25">
      <c r="A747" s="5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</row>
    <row r="748" spans="1:15" ht="15.75" customHeight="1" x14ac:dyDescent="0.25">
      <c r="A748" s="5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</row>
    <row r="749" spans="1:15" ht="15.75" customHeight="1" x14ac:dyDescent="0.25">
      <c r="A749" s="5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</row>
    <row r="750" spans="1:15" ht="15.75" customHeight="1" x14ac:dyDescent="0.25">
      <c r="A750" s="5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</row>
    <row r="751" spans="1:15" ht="15.75" customHeight="1" x14ac:dyDescent="0.25">
      <c r="A751" s="5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</row>
    <row r="752" spans="1:15" ht="15.75" customHeight="1" x14ac:dyDescent="0.25">
      <c r="A752" s="5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</row>
    <row r="753" spans="1:15" ht="15.75" customHeight="1" x14ac:dyDescent="0.25">
      <c r="A753" s="5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</row>
    <row r="754" spans="1:15" ht="15.75" customHeight="1" x14ac:dyDescent="0.25">
      <c r="A754" s="5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</row>
    <row r="755" spans="1:15" ht="15.75" customHeight="1" x14ac:dyDescent="0.25">
      <c r="A755" s="5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</row>
    <row r="756" spans="1:15" ht="15.75" customHeight="1" x14ac:dyDescent="0.25">
      <c r="A756" s="5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</row>
    <row r="757" spans="1:15" ht="15.75" customHeight="1" x14ac:dyDescent="0.25">
      <c r="A757" s="5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</row>
    <row r="758" spans="1:15" ht="15.75" customHeight="1" x14ac:dyDescent="0.25">
      <c r="A758" s="5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</row>
    <row r="759" spans="1:15" ht="15.75" customHeight="1" x14ac:dyDescent="0.25">
      <c r="A759" s="5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</row>
    <row r="760" spans="1:15" ht="15.75" customHeight="1" x14ac:dyDescent="0.25">
      <c r="A760" s="5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</row>
    <row r="761" spans="1:15" ht="15.75" customHeight="1" x14ac:dyDescent="0.25">
      <c r="A761" s="5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</row>
    <row r="762" spans="1:15" ht="15.75" customHeight="1" x14ac:dyDescent="0.25">
      <c r="A762" s="5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spans="1:15" ht="15.75" customHeight="1" x14ac:dyDescent="0.25">
      <c r="A763" s="5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ht="15.75" customHeight="1" x14ac:dyDescent="0.25">
      <c r="A764" s="5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ht="15.75" customHeight="1" x14ac:dyDescent="0.25">
      <c r="A765" s="5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</row>
    <row r="766" spans="1:15" ht="15.75" customHeight="1" x14ac:dyDescent="0.25">
      <c r="A766" s="5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</row>
    <row r="767" spans="1:15" ht="15.75" customHeight="1" x14ac:dyDescent="0.25">
      <c r="A767" s="5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</row>
    <row r="768" spans="1:15" ht="15.75" customHeight="1" x14ac:dyDescent="0.25">
      <c r="A768" s="5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</row>
    <row r="769" spans="1:15" ht="15.75" customHeight="1" x14ac:dyDescent="0.25">
      <c r="A769" s="5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</row>
    <row r="770" spans="1:15" ht="15.75" customHeight="1" x14ac:dyDescent="0.25">
      <c r="A770" s="5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</row>
    <row r="771" spans="1:15" ht="15.75" customHeight="1" x14ac:dyDescent="0.25">
      <c r="A771" s="5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</row>
    <row r="772" spans="1:15" ht="15.75" customHeight="1" x14ac:dyDescent="0.25">
      <c r="A772" s="5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</row>
    <row r="773" spans="1:15" ht="15.75" customHeight="1" x14ac:dyDescent="0.25">
      <c r="A773" s="5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</row>
    <row r="774" spans="1:15" ht="15.75" customHeight="1" x14ac:dyDescent="0.25">
      <c r="A774" s="5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</row>
    <row r="775" spans="1:15" ht="15.75" customHeight="1" x14ac:dyDescent="0.25">
      <c r="A775" s="5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</row>
    <row r="776" spans="1:15" ht="15.75" customHeight="1" x14ac:dyDescent="0.25">
      <c r="A776" s="5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</row>
    <row r="777" spans="1:15" ht="15.75" customHeight="1" x14ac:dyDescent="0.25">
      <c r="A777" s="5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</row>
    <row r="778" spans="1:15" ht="15.75" customHeight="1" x14ac:dyDescent="0.25">
      <c r="A778" s="5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</row>
    <row r="779" spans="1:15" ht="15.75" customHeight="1" x14ac:dyDescent="0.25">
      <c r="A779" s="5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</row>
    <row r="780" spans="1:15" ht="15.75" customHeight="1" x14ac:dyDescent="0.25">
      <c r="A780" s="5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</row>
    <row r="781" spans="1:15" ht="15.75" customHeight="1" x14ac:dyDescent="0.25">
      <c r="A781" s="5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</row>
    <row r="782" spans="1:15" ht="15.75" customHeight="1" x14ac:dyDescent="0.25">
      <c r="A782" s="5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</row>
    <row r="783" spans="1:15" ht="15.75" customHeight="1" x14ac:dyDescent="0.25">
      <c r="A783" s="5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</row>
    <row r="784" spans="1:15" ht="15.75" customHeight="1" x14ac:dyDescent="0.25">
      <c r="A784" s="5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</row>
    <row r="785" spans="1:15" ht="15.75" customHeight="1" x14ac:dyDescent="0.25">
      <c r="A785" s="5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</row>
    <row r="786" spans="1:15" ht="15.75" customHeight="1" x14ac:dyDescent="0.25">
      <c r="A786" s="5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</row>
    <row r="787" spans="1:15" ht="15.75" customHeight="1" x14ac:dyDescent="0.25">
      <c r="A787" s="5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</row>
    <row r="788" spans="1:15" ht="15.75" customHeight="1" x14ac:dyDescent="0.25">
      <c r="A788" s="5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</row>
    <row r="789" spans="1:15" ht="15.75" customHeight="1" x14ac:dyDescent="0.25">
      <c r="A789" s="5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</row>
    <row r="790" spans="1:15" ht="15.75" customHeight="1" x14ac:dyDescent="0.25">
      <c r="A790" s="5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</row>
    <row r="791" spans="1:15" ht="15.75" customHeight="1" x14ac:dyDescent="0.25">
      <c r="A791" s="5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</row>
    <row r="792" spans="1:15" ht="15.75" customHeight="1" x14ac:dyDescent="0.25">
      <c r="A792" s="5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</row>
    <row r="793" spans="1:15" ht="15.75" customHeight="1" x14ac:dyDescent="0.25">
      <c r="A793" s="5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</row>
    <row r="794" spans="1:15" ht="15.75" customHeight="1" x14ac:dyDescent="0.25">
      <c r="A794" s="5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</row>
    <row r="795" spans="1:15" ht="15.75" customHeight="1" x14ac:dyDescent="0.25">
      <c r="A795" s="5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</row>
    <row r="796" spans="1:15" ht="15.75" customHeight="1" x14ac:dyDescent="0.25">
      <c r="A796" s="5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</row>
    <row r="797" spans="1:15" ht="15.75" customHeight="1" x14ac:dyDescent="0.25">
      <c r="A797" s="5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</row>
    <row r="798" spans="1:15" ht="15.75" customHeight="1" x14ac:dyDescent="0.25">
      <c r="A798" s="5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</row>
    <row r="799" spans="1:15" ht="15.75" customHeight="1" x14ac:dyDescent="0.25">
      <c r="A799" s="5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</row>
    <row r="800" spans="1:15" ht="15.75" customHeight="1" x14ac:dyDescent="0.25">
      <c r="A800" s="5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</row>
    <row r="801" spans="1:15" ht="15.75" customHeight="1" x14ac:dyDescent="0.25">
      <c r="A801" s="5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</row>
    <row r="802" spans="1:15" ht="15.75" customHeight="1" x14ac:dyDescent="0.25">
      <c r="A802" s="5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</row>
    <row r="803" spans="1:15" ht="15.75" customHeight="1" x14ac:dyDescent="0.25">
      <c r="A803" s="5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</row>
    <row r="804" spans="1:15" ht="15.75" customHeight="1" x14ac:dyDescent="0.25">
      <c r="A804" s="5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</row>
    <row r="805" spans="1:15" ht="15.75" customHeight="1" x14ac:dyDescent="0.25">
      <c r="A805" s="5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</row>
    <row r="806" spans="1:15" ht="15.75" customHeight="1" x14ac:dyDescent="0.25">
      <c r="A806" s="5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</row>
    <row r="807" spans="1:15" ht="15.75" customHeight="1" x14ac:dyDescent="0.25">
      <c r="A807" s="5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</row>
    <row r="808" spans="1:15" ht="15.75" customHeight="1" x14ac:dyDescent="0.25">
      <c r="A808" s="5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</row>
    <row r="809" spans="1:15" ht="15.75" customHeight="1" x14ac:dyDescent="0.25">
      <c r="A809" s="5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</row>
    <row r="810" spans="1:15" ht="15.75" customHeight="1" x14ac:dyDescent="0.25">
      <c r="A810" s="5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</row>
    <row r="811" spans="1:15" ht="15.75" customHeight="1" x14ac:dyDescent="0.25">
      <c r="A811" s="5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</row>
    <row r="812" spans="1:15" ht="15.75" customHeight="1" x14ac:dyDescent="0.25">
      <c r="A812" s="5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</row>
    <row r="813" spans="1:15" ht="15.75" customHeight="1" x14ac:dyDescent="0.25">
      <c r="A813" s="5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</row>
    <row r="814" spans="1:15" ht="15.75" customHeight="1" x14ac:dyDescent="0.25">
      <c r="A814" s="5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</row>
    <row r="815" spans="1:15" ht="15.75" customHeight="1" x14ac:dyDescent="0.25">
      <c r="A815" s="5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</row>
    <row r="816" spans="1:15" ht="15.75" customHeight="1" x14ac:dyDescent="0.25">
      <c r="A816" s="5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</row>
    <row r="817" spans="1:15" ht="15.75" customHeight="1" x14ac:dyDescent="0.25">
      <c r="A817" s="5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</row>
    <row r="818" spans="1:15" ht="15.75" customHeight="1" x14ac:dyDescent="0.25">
      <c r="A818" s="5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</row>
    <row r="819" spans="1:15" ht="15.75" customHeight="1" x14ac:dyDescent="0.25">
      <c r="A819" s="5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</row>
    <row r="820" spans="1:15" ht="15.75" customHeight="1" x14ac:dyDescent="0.25">
      <c r="A820" s="5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</row>
    <row r="821" spans="1:15" ht="15.75" customHeight="1" x14ac:dyDescent="0.25">
      <c r="A821" s="5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</row>
    <row r="822" spans="1:15" ht="15.75" customHeight="1" x14ac:dyDescent="0.25">
      <c r="A822" s="5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</row>
    <row r="823" spans="1:15" ht="15.75" customHeight="1" x14ac:dyDescent="0.25">
      <c r="A823" s="5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</row>
    <row r="824" spans="1:15" ht="15.75" customHeight="1" x14ac:dyDescent="0.25">
      <c r="A824" s="5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</row>
    <row r="825" spans="1:15" ht="15.75" customHeight="1" x14ac:dyDescent="0.25">
      <c r="A825" s="5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</row>
    <row r="826" spans="1:15" ht="15.75" customHeight="1" x14ac:dyDescent="0.25">
      <c r="A826" s="5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</row>
    <row r="827" spans="1:15" ht="15.75" customHeight="1" x14ac:dyDescent="0.25">
      <c r="A827" s="5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</row>
    <row r="828" spans="1:15" ht="15.75" customHeight="1" x14ac:dyDescent="0.25">
      <c r="A828" s="5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</row>
    <row r="829" spans="1:15" ht="15.75" customHeight="1" x14ac:dyDescent="0.25">
      <c r="A829" s="5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</row>
    <row r="830" spans="1:15" ht="15.75" customHeight="1" x14ac:dyDescent="0.25">
      <c r="A830" s="5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</row>
    <row r="831" spans="1:15" ht="15.75" customHeight="1" x14ac:dyDescent="0.25">
      <c r="A831" s="5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</row>
    <row r="832" spans="1:15" ht="15.75" customHeight="1" x14ac:dyDescent="0.25">
      <c r="A832" s="5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</row>
    <row r="833" spans="1:15" ht="15.75" customHeight="1" x14ac:dyDescent="0.25">
      <c r="A833" s="5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</row>
    <row r="834" spans="1:15" ht="15.75" customHeight="1" x14ac:dyDescent="0.25">
      <c r="A834" s="5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</row>
    <row r="835" spans="1:15" ht="15.75" customHeight="1" x14ac:dyDescent="0.25">
      <c r="A835" s="5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</row>
    <row r="836" spans="1:15" ht="15.75" customHeight="1" x14ac:dyDescent="0.25">
      <c r="A836" s="5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</row>
    <row r="837" spans="1:15" ht="15.75" customHeight="1" x14ac:dyDescent="0.25">
      <c r="A837" s="5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</row>
    <row r="838" spans="1:15" ht="15.75" customHeight="1" x14ac:dyDescent="0.25">
      <c r="A838" s="5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</row>
    <row r="839" spans="1:15" ht="15.75" customHeight="1" x14ac:dyDescent="0.25">
      <c r="A839" s="5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</row>
    <row r="840" spans="1:15" ht="15.75" customHeight="1" x14ac:dyDescent="0.25">
      <c r="A840" s="5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</row>
    <row r="841" spans="1:15" ht="15.75" customHeight="1" x14ac:dyDescent="0.25">
      <c r="A841" s="5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</row>
    <row r="842" spans="1:15" ht="15.75" customHeight="1" x14ac:dyDescent="0.25">
      <c r="A842" s="5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</row>
    <row r="843" spans="1:15" ht="15.75" customHeight="1" x14ac:dyDescent="0.25">
      <c r="A843" s="5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</row>
    <row r="844" spans="1:15" ht="15.75" customHeight="1" x14ac:dyDescent="0.25">
      <c r="A844" s="5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</row>
    <row r="845" spans="1:15" ht="15.75" customHeight="1" x14ac:dyDescent="0.25">
      <c r="A845" s="5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</row>
    <row r="846" spans="1:15" ht="15.75" customHeight="1" x14ac:dyDescent="0.25">
      <c r="A846" s="5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</row>
    <row r="847" spans="1:15" ht="15.75" customHeight="1" x14ac:dyDescent="0.25">
      <c r="A847" s="5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</row>
    <row r="848" spans="1:15" ht="15.75" customHeight="1" x14ac:dyDescent="0.25">
      <c r="A848" s="5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</row>
    <row r="849" spans="1:15" ht="15.75" customHeight="1" x14ac:dyDescent="0.25">
      <c r="A849" s="5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</row>
    <row r="850" spans="1:15" ht="15.75" customHeight="1" x14ac:dyDescent="0.25">
      <c r="A850" s="5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</row>
    <row r="851" spans="1:15" ht="15.75" customHeight="1" x14ac:dyDescent="0.25">
      <c r="A851" s="5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</row>
    <row r="852" spans="1:15" ht="15.75" customHeight="1" x14ac:dyDescent="0.25">
      <c r="A852" s="5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</row>
    <row r="853" spans="1:15" ht="15.75" customHeight="1" x14ac:dyDescent="0.25">
      <c r="A853" s="5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</row>
    <row r="854" spans="1:15" ht="15.75" customHeight="1" x14ac:dyDescent="0.25">
      <c r="A854" s="5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</row>
    <row r="855" spans="1:15" ht="15.75" customHeight="1" x14ac:dyDescent="0.25">
      <c r="A855" s="5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</row>
    <row r="856" spans="1:15" ht="15.75" customHeight="1" x14ac:dyDescent="0.25">
      <c r="A856" s="5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</row>
    <row r="857" spans="1:15" ht="15.75" customHeight="1" x14ac:dyDescent="0.25">
      <c r="A857" s="5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</row>
    <row r="858" spans="1:15" ht="15.75" customHeight="1" x14ac:dyDescent="0.25">
      <c r="A858" s="5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</row>
    <row r="859" spans="1:15" ht="15.75" customHeight="1" x14ac:dyDescent="0.25">
      <c r="A859" s="5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</row>
    <row r="860" spans="1:15" ht="15.75" customHeight="1" x14ac:dyDescent="0.25">
      <c r="A860" s="5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</row>
    <row r="861" spans="1:15" ht="15.75" customHeight="1" x14ac:dyDescent="0.25">
      <c r="A861" s="5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</row>
    <row r="862" spans="1:15" ht="15.75" customHeight="1" x14ac:dyDescent="0.25">
      <c r="A862" s="5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</row>
    <row r="863" spans="1:15" ht="15.75" customHeight="1" x14ac:dyDescent="0.25">
      <c r="A863" s="5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</row>
    <row r="864" spans="1:15" ht="15.75" customHeight="1" x14ac:dyDescent="0.25">
      <c r="A864" s="5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</row>
    <row r="865" spans="1:15" ht="15.75" customHeight="1" x14ac:dyDescent="0.25">
      <c r="A865" s="5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</row>
    <row r="866" spans="1:15" ht="15.75" customHeight="1" x14ac:dyDescent="0.25">
      <c r="A866" s="5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</row>
    <row r="867" spans="1:15" ht="15.75" customHeight="1" x14ac:dyDescent="0.25">
      <c r="A867" s="5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</row>
    <row r="868" spans="1:15" ht="15.75" customHeight="1" x14ac:dyDescent="0.25">
      <c r="A868" s="5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</row>
    <row r="869" spans="1:15" ht="15.75" customHeight="1" x14ac:dyDescent="0.25">
      <c r="A869" s="5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</row>
    <row r="870" spans="1:15" ht="15.75" customHeight="1" x14ac:dyDescent="0.25">
      <c r="A870" s="5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</row>
    <row r="871" spans="1:15" ht="15.75" customHeight="1" x14ac:dyDescent="0.25">
      <c r="A871" s="5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</row>
    <row r="872" spans="1:15" ht="15.75" customHeight="1" x14ac:dyDescent="0.25">
      <c r="A872" s="5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</row>
    <row r="873" spans="1:15" ht="15.75" customHeight="1" x14ac:dyDescent="0.25">
      <c r="A873" s="5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</row>
    <row r="874" spans="1:15" ht="15.75" customHeight="1" x14ac:dyDescent="0.25">
      <c r="A874" s="5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</row>
    <row r="875" spans="1:15" ht="15.75" customHeight="1" x14ac:dyDescent="0.25">
      <c r="A875" s="5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</row>
    <row r="876" spans="1:15" ht="15.75" customHeight="1" x14ac:dyDescent="0.25">
      <c r="A876" s="5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</row>
    <row r="877" spans="1:15" ht="15.75" customHeight="1" x14ac:dyDescent="0.25">
      <c r="A877" s="5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</row>
    <row r="878" spans="1:15" ht="15.75" customHeight="1" x14ac:dyDescent="0.25">
      <c r="A878" s="5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</row>
    <row r="879" spans="1:15" ht="15.75" customHeight="1" x14ac:dyDescent="0.25">
      <c r="A879" s="5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</row>
    <row r="880" spans="1:15" ht="15.75" customHeight="1" x14ac:dyDescent="0.25">
      <c r="A880" s="5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</row>
    <row r="881" spans="1:15" ht="15.75" customHeight="1" x14ac:dyDescent="0.25">
      <c r="A881" s="5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</row>
    <row r="882" spans="1:15" ht="15.75" customHeight="1" x14ac:dyDescent="0.25">
      <c r="A882" s="5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</row>
    <row r="883" spans="1:15" ht="15.75" customHeight="1" x14ac:dyDescent="0.25">
      <c r="A883" s="5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</row>
    <row r="884" spans="1:15" ht="15.75" customHeight="1" x14ac:dyDescent="0.25">
      <c r="A884" s="5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</row>
    <row r="885" spans="1:15" ht="15.75" customHeight="1" x14ac:dyDescent="0.25">
      <c r="A885" s="5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</row>
    <row r="886" spans="1:15" ht="15.75" customHeight="1" x14ac:dyDescent="0.25">
      <c r="A886" s="5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</row>
    <row r="887" spans="1:15" ht="15.75" customHeight="1" x14ac:dyDescent="0.25">
      <c r="A887" s="5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</row>
    <row r="888" spans="1:15" ht="15.75" customHeight="1" x14ac:dyDescent="0.25">
      <c r="A888" s="5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</row>
    <row r="889" spans="1:15" ht="15.75" customHeight="1" x14ac:dyDescent="0.25">
      <c r="A889" s="5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</row>
    <row r="890" spans="1:15" ht="15.75" customHeight="1" x14ac:dyDescent="0.25">
      <c r="A890" s="5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</row>
    <row r="891" spans="1:15" ht="15.75" customHeight="1" x14ac:dyDescent="0.25">
      <c r="A891" s="5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</row>
    <row r="892" spans="1:15" ht="15.75" customHeight="1" x14ac:dyDescent="0.25">
      <c r="A892" s="5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</row>
    <row r="893" spans="1:15" ht="15.75" customHeight="1" x14ac:dyDescent="0.25">
      <c r="A893" s="5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</row>
    <row r="894" spans="1:15" ht="15.75" customHeight="1" x14ac:dyDescent="0.25">
      <c r="A894" s="5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</row>
    <row r="895" spans="1:15" ht="15.75" customHeight="1" x14ac:dyDescent="0.25">
      <c r="A895" s="5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</row>
    <row r="896" spans="1:15" ht="15.75" customHeight="1" x14ac:dyDescent="0.25">
      <c r="A896" s="5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</row>
    <row r="897" spans="1:15" ht="15.75" customHeight="1" x14ac:dyDescent="0.25">
      <c r="A897" s="5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</row>
    <row r="898" spans="1:15" ht="15.75" customHeight="1" x14ac:dyDescent="0.25">
      <c r="A898" s="5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</row>
    <row r="899" spans="1:15" ht="15.75" customHeight="1" x14ac:dyDescent="0.25">
      <c r="A899" s="5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</row>
    <row r="900" spans="1:15" ht="15.75" customHeight="1" x14ac:dyDescent="0.25">
      <c r="A900" s="5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</row>
    <row r="901" spans="1:15" ht="15.75" customHeight="1" x14ac:dyDescent="0.25">
      <c r="A901" s="5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</row>
    <row r="902" spans="1:15" ht="15.75" customHeight="1" x14ac:dyDescent="0.25">
      <c r="A902" s="5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</row>
    <row r="903" spans="1:15" ht="15.75" customHeight="1" x14ac:dyDescent="0.25">
      <c r="A903" s="5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</row>
    <row r="904" spans="1:15" ht="15.75" customHeight="1" x14ac:dyDescent="0.25">
      <c r="A904" s="5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</row>
    <row r="905" spans="1:15" ht="15.75" customHeight="1" x14ac:dyDescent="0.25">
      <c r="A905" s="5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</row>
    <row r="906" spans="1:15" ht="15.75" customHeight="1" x14ac:dyDescent="0.25">
      <c r="A906" s="5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</row>
    <row r="907" spans="1:15" ht="15.75" customHeight="1" x14ac:dyDescent="0.25">
      <c r="A907" s="5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</row>
    <row r="908" spans="1:15" ht="15.75" customHeight="1" x14ac:dyDescent="0.25">
      <c r="A908" s="5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</row>
    <row r="909" spans="1:15" ht="15.75" customHeight="1" x14ac:dyDescent="0.25">
      <c r="A909" s="5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</row>
    <row r="910" spans="1:15" ht="15.75" customHeight="1" x14ac:dyDescent="0.25">
      <c r="A910" s="5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</row>
    <row r="911" spans="1:15" ht="15.75" customHeight="1" x14ac:dyDescent="0.25">
      <c r="A911" s="5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</row>
    <row r="912" spans="1:15" ht="15.75" customHeight="1" x14ac:dyDescent="0.25">
      <c r="A912" s="5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</row>
    <row r="913" spans="1:15" ht="15.75" customHeight="1" x14ac:dyDescent="0.25">
      <c r="A913" s="5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</row>
    <row r="914" spans="1:15" ht="15.75" customHeight="1" x14ac:dyDescent="0.25">
      <c r="A914" s="5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</row>
    <row r="915" spans="1:15" ht="15.75" customHeight="1" x14ac:dyDescent="0.25">
      <c r="A915" s="5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</row>
    <row r="916" spans="1:15" ht="15.75" customHeight="1" x14ac:dyDescent="0.25">
      <c r="A916" s="5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</row>
    <row r="917" spans="1:15" ht="15.75" customHeight="1" x14ac:dyDescent="0.25">
      <c r="A917" s="5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</row>
    <row r="918" spans="1:15" ht="15.75" customHeight="1" x14ac:dyDescent="0.25">
      <c r="A918" s="5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</row>
    <row r="919" spans="1:15" ht="15.75" customHeight="1" x14ac:dyDescent="0.25">
      <c r="A919" s="5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</row>
    <row r="920" spans="1:15" ht="15.75" customHeight="1" x14ac:dyDescent="0.25">
      <c r="A920" s="5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</row>
    <row r="921" spans="1:15" ht="15.75" customHeight="1" x14ac:dyDescent="0.25">
      <c r="A921" s="5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</row>
    <row r="922" spans="1:15" ht="15.75" customHeight="1" x14ac:dyDescent="0.25">
      <c r="A922" s="5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</row>
    <row r="923" spans="1:15" ht="15.75" customHeight="1" x14ac:dyDescent="0.25">
      <c r="A923" s="5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</row>
    <row r="924" spans="1:15" ht="15.75" customHeight="1" x14ac:dyDescent="0.25">
      <c r="A924" s="5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</row>
    <row r="925" spans="1:15" ht="15.75" customHeight="1" x14ac:dyDescent="0.25">
      <c r="A925" s="5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</row>
    <row r="926" spans="1:15" ht="15.75" customHeight="1" x14ac:dyDescent="0.25">
      <c r="A926" s="5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</row>
    <row r="927" spans="1:15" ht="15.75" customHeight="1" x14ac:dyDescent="0.25">
      <c r="A927" s="5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</row>
    <row r="928" spans="1:15" ht="15.75" customHeight="1" x14ac:dyDescent="0.25">
      <c r="A928" s="5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</row>
    <row r="929" spans="1:15" ht="15.75" customHeight="1" x14ac:dyDescent="0.25">
      <c r="A929" s="5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</row>
    <row r="930" spans="1:15" ht="15.75" customHeight="1" x14ac:dyDescent="0.25">
      <c r="A930" s="5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</row>
    <row r="931" spans="1:15" ht="15.75" customHeight="1" x14ac:dyDescent="0.25">
      <c r="A931" s="5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</row>
    <row r="932" spans="1:15" ht="15.75" customHeight="1" x14ac:dyDescent="0.25">
      <c r="A932" s="5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</row>
    <row r="933" spans="1:15" ht="15.75" customHeight="1" x14ac:dyDescent="0.25">
      <c r="A933" s="5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</row>
    <row r="934" spans="1:15" ht="15.75" customHeight="1" x14ac:dyDescent="0.25">
      <c r="A934" s="5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</row>
    <row r="935" spans="1:15" ht="15.75" customHeight="1" x14ac:dyDescent="0.25">
      <c r="A935" s="5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</row>
    <row r="936" spans="1:15" ht="15.75" customHeight="1" x14ac:dyDescent="0.25">
      <c r="A936" s="5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</row>
    <row r="937" spans="1:15" ht="15.75" customHeight="1" x14ac:dyDescent="0.25">
      <c r="A937" s="5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</row>
    <row r="938" spans="1:15" ht="15.75" customHeight="1" x14ac:dyDescent="0.25">
      <c r="A938" s="5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</row>
    <row r="939" spans="1:15" ht="15.75" customHeight="1" x14ac:dyDescent="0.25">
      <c r="A939" s="5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</row>
    <row r="940" spans="1:15" ht="15.75" customHeight="1" x14ac:dyDescent="0.25">
      <c r="A940" s="5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</row>
    <row r="941" spans="1:15" ht="15.75" customHeight="1" x14ac:dyDescent="0.25">
      <c r="A941" s="5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</row>
    <row r="942" spans="1:15" ht="15.75" customHeight="1" x14ac:dyDescent="0.25">
      <c r="A942" s="5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</row>
    <row r="943" spans="1:15" ht="15.75" customHeight="1" x14ac:dyDescent="0.25">
      <c r="A943" s="5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</row>
    <row r="944" spans="1:15" ht="15.75" customHeight="1" x14ac:dyDescent="0.25">
      <c r="A944" s="5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</row>
    <row r="945" spans="1:15" ht="15.75" customHeight="1" x14ac:dyDescent="0.25">
      <c r="A945" s="5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</row>
    <row r="946" spans="1:15" ht="15.75" customHeight="1" x14ac:dyDescent="0.25">
      <c r="A946" s="5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</row>
    <row r="947" spans="1:15" ht="15.75" customHeight="1" x14ac:dyDescent="0.25">
      <c r="A947" s="5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</row>
    <row r="948" spans="1:15" ht="15.75" customHeight="1" x14ac:dyDescent="0.25">
      <c r="A948" s="5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</row>
    <row r="949" spans="1:15" ht="15.75" customHeight="1" x14ac:dyDescent="0.25">
      <c r="A949" s="5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</row>
    <row r="950" spans="1:15" ht="15.75" customHeight="1" x14ac:dyDescent="0.25">
      <c r="A950" s="5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</row>
    <row r="951" spans="1:15" ht="15.75" customHeight="1" x14ac:dyDescent="0.25">
      <c r="A951" s="5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</row>
    <row r="952" spans="1:15" ht="15.75" customHeight="1" x14ac:dyDescent="0.25">
      <c r="A952" s="5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</row>
    <row r="953" spans="1:15" ht="15.75" customHeight="1" x14ac:dyDescent="0.25">
      <c r="A953" s="5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</row>
    <row r="954" spans="1:15" ht="15.75" customHeight="1" x14ac:dyDescent="0.25">
      <c r="A954" s="5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</row>
    <row r="955" spans="1:15" ht="15.75" customHeight="1" x14ac:dyDescent="0.25">
      <c r="A955" s="5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</row>
    <row r="956" spans="1:15" ht="15.75" customHeight="1" x14ac:dyDescent="0.25">
      <c r="A956" s="5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</row>
    <row r="957" spans="1:15" ht="15.75" customHeight="1" x14ac:dyDescent="0.25">
      <c r="A957" s="5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</row>
    <row r="958" spans="1:15" ht="15.75" customHeight="1" x14ac:dyDescent="0.25">
      <c r="A958" s="5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</row>
    <row r="959" spans="1:15" ht="15.75" customHeight="1" x14ac:dyDescent="0.25">
      <c r="A959" s="5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</row>
    <row r="960" spans="1:15" ht="15.75" customHeight="1" x14ac:dyDescent="0.25">
      <c r="A960" s="5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</row>
    <row r="961" spans="1:15" ht="15.75" customHeight="1" x14ac:dyDescent="0.25">
      <c r="A961" s="5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</row>
    <row r="962" spans="1:15" ht="15.75" customHeight="1" x14ac:dyDescent="0.25">
      <c r="A962" s="5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</row>
    <row r="963" spans="1:15" ht="15.75" customHeight="1" x14ac:dyDescent="0.25">
      <c r="A963" s="5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</row>
    <row r="964" spans="1:15" ht="15.75" customHeight="1" x14ac:dyDescent="0.25">
      <c r="A964" s="5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</row>
    <row r="965" spans="1:15" ht="15.75" customHeight="1" x14ac:dyDescent="0.25">
      <c r="A965" s="5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</row>
    <row r="966" spans="1:15" ht="15.75" customHeight="1" x14ac:dyDescent="0.25">
      <c r="A966" s="5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</row>
    <row r="967" spans="1:15" ht="15.75" customHeight="1" x14ac:dyDescent="0.25">
      <c r="A967" s="5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</row>
    <row r="968" spans="1:15" ht="15.75" customHeight="1" x14ac:dyDescent="0.25">
      <c r="A968" s="5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</row>
    <row r="969" spans="1:15" ht="15.75" customHeight="1" x14ac:dyDescent="0.25">
      <c r="A969" s="5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</row>
    <row r="970" spans="1:15" ht="15.75" customHeight="1" x14ac:dyDescent="0.25">
      <c r="A970" s="5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</row>
    <row r="971" spans="1:15" ht="15.75" customHeight="1" x14ac:dyDescent="0.25">
      <c r="A971" s="5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</row>
    <row r="972" spans="1:15" ht="15.75" customHeight="1" x14ac:dyDescent="0.25">
      <c r="A972" s="5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</row>
    <row r="973" spans="1:15" ht="15.75" customHeight="1" x14ac:dyDescent="0.25">
      <c r="A973" s="5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</row>
    <row r="974" spans="1:15" ht="15.75" customHeight="1" x14ac:dyDescent="0.25">
      <c r="A974" s="5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</row>
    <row r="975" spans="1:15" ht="15.75" customHeight="1" x14ac:dyDescent="0.25">
      <c r="A975" s="5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</row>
    <row r="976" spans="1:15" ht="15.75" customHeight="1" x14ac:dyDescent="0.25">
      <c r="A976" s="5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</row>
    <row r="977" spans="1:15" ht="15.75" customHeight="1" x14ac:dyDescent="0.25">
      <c r="A977" s="5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</row>
    <row r="978" spans="1:15" ht="15.75" customHeight="1" x14ac:dyDescent="0.25">
      <c r="A978" s="5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</row>
    <row r="979" spans="1:15" ht="15.75" customHeight="1" x14ac:dyDescent="0.25">
      <c r="A979" s="5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</row>
    <row r="980" spans="1:15" ht="15.75" customHeight="1" x14ac:dyDescent="0.25">
      <c r="A980" s="5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</row>
    <row r="981" spans="1:15" ht="15.75" customHeight="1" x14ac:dyDescent="0.25">
      <c r="A981" s="5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</row>
    <row r="982" spans="1:15" ht="15.75" customHeight="1" x14ac:dyDescent="0.25">
      <c r="A982" s="5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</row>
    <row r="983" spans="1:15" ht="15.75" customHeight="1" x14ac:dyDescent="0.25">
      <c r="A983" s="5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</row>
    <row r="984" spans="1:15" ht="15.75" customHeight="1" x14ac:dyDescent="0.25">
      <c r="A984" s="5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</row>
    <row r="985" spans="1:15" ht="15.75" customHeight="1" x14ac:dyDescent="0.25">
      <c r="A985" s="5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</row>
    <row r="986" spans="1:15" ht="15.75" customHeight="1" x14ac:dyDescent="0.25">
      <c r="A986" s="5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</row>
    <row r="987" spans="1:15" ht="15.75" customHeight="1" x14ac:dyDescent="0.25">
      <c r="A987" s="5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</row>
    <row r="988" spans="1:15" ht="15.75" customHeight="1" x14ac:dyDescent="0.25">
      <c r="A988" s="5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</row>
    <row r="989" spans="1:15" ht="15.75" customHeight="1" x14ac:dyDescent="0.25">
      <c r="A989" s="5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</row>
    <row r="990" spans="1:15" ht="15.75" customHeight="1" x14ac:dyDescent="0.25">
      <c r="A990" s="5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</row>
    <row r="991" spans="1:15" ht="15.75" customHeight="1" x14ac:dyDescent="0.25">
      <c r="A991" s="5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</row>
    <row r="992" spans="1:15" ht="15.75" customHeight="1" x14ac:dyDescent="0.25">
      <c r="A992" s="5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</row>
    <row r="993" spans="1:15" ht="15.75" customHeight="1" x14ac:dyDescent="0.25">
      <c r="A993" s="5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</row>
    <row r="994" spans="1:15" ht="15.75" customHeight="1" x14ac:dyDescent="0.25">
      <c r="A994" s="5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</row>
    <row r="995" spans="1:15" ht="15.75" customHeight="1" x14ac:dyDescent="0.25">
      <c r="A995" s="5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</row>
    <row r="996" spans="1:15" ht="15.75" customHeight="1" x14ac:dyDescent="0.25">
      <c r="A996" s="5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</row>
    <row r="997" spans="1:15" ht="15.75" customHeight="1" x14ac:dyDescent="0.25">
      <c r="A997" s="5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</row>
    <row r="998" spans="1:15" ht="15.75" customHeight="1" x14ac:dyDescent="0.25">
      <c r="A998" s="5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</row>
    <row r="999" spans="1:15" ht="15.75" customHeight="1" x14ac:dyDescent="0.25">
      <c r="A999" s="5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</row>
    <row r="1000" spans="1:15" ht="15.75" customHeight="1" x14ac:dyDescent="0.25">
      <c r="A1000" s="5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</row>
    <row r="1001" spans="1:15" ht="15.75" customHeight="1" x14ac:dyDescent="0.25">
      <c r="A1001" s="5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</row>
    <row r="1002" spans="1:15" ht="15.75" customHeight="1" x14ac:dyDescent="0.25">
      <c r="A1002" s="5"/>
      <c r="B1002" s="6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</row>
    <row r="1003" spans="1:15" ht="15.75" customHeight="1" x14ac:dyDescent="0.25">
      <c r="A1003" s="5"/>
      <c r="B1003" s="6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</row>
    <row r="1004" spans="1:15" ht="15.75" customHeight="1" x14ac:dyDescent="0.25">
      <c r="A1004" s="5"/>
      <c r="B1004" s="6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</row>
    <row r="1005" spans="1:15" ht="15.75" customHeight="1" x14ac:dyDescent="0.25">
      <c r="A1005" s="5"/>
      <c r="B1005" s="6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</row>
    <row r="1006" spans="1:15" ht="15.75" customHeight="1" x14ac:dyDescent="0.25">
      <c r="A1006" s="5"/>
      <c r="B1006" s="6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</row>
    <row r="1007" spans="1:15" ht="15.75" customHeight="1" x14ac:dyDescent="0.25">
      <c r="A1007" s="5"/>
      <c r="B1007" s="6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</row>
    <row r="1008" spans="1:15" ht="15.75" customHeight="1" x14ac:dyDescent="0.25">
      <c r="A1008" s="5"/>
      <c r="B1008" s="6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</row>
    <row r="1009" spans="1:15" ht="15.75" customHeight="1" x14ac:dyDescent="0.25">
      <c r="A1009" s="5"/>
      <c r="B1009" s="6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</row>
    <row r="1010" spans="1:15" ht="15.75" customHeight="1" x14ac:dyDescent="0.25">
      <c r="A1010" s="5"/>
      <c r="B1010" s="6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</row>
    <row r="1011" spans="1:15" ht="15.75" customHeight="1" x14ac:dyDescent="0.25">
      <c r="A1011" s="5"/>
      <c r="B1011" s="6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</row>
    <row r="1012" spans="1:15" ht="15.75" customHeight="1" x14ac:dyDescent="0.25">
      <c r="A1012" s="5"/>
      <c r="B1012" s="6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</row>
    <row r="1013" spans="1:15" ht="15.75" customHeight="1" x14ac:dyDescent="0.25">
      <c r="A1013" s="5"/>
      <c r="B1013" s="6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</row>
    <row r="1014" spans="1:15" ht="15.75" customHeight="1" x14ac:dyDescent="0.25">
      <c r="A1014" s="5"/>
      <c r="B1014" s="6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</row>
    <row r="1015" spans="1:15" ht="15.75" customHeight="1" x14ac:dyDescent="0.25">
      <c r="A1015" s="5"/>
      <c r="B1015" s="6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</row>
    <row r="1016" spans="1:15" ht="15.75" customHeight="1" x14ac:dyDescent="0.25">
      <c r="A1016" s="5"/>
      <c r="B1016" s="6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</row>
    <row r="1017" spans="1:15" ht="15.75" customHeight="1" x14ac:dyDescent="0.25">
      <c r="A1017" s="5"/>
      <c r="B1017" s="6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</row>
    <row r="1018" spans="1:15" ht="15.75" customHeight="1" x14ac:dyDescent="0.25">
      <c r="A1018" s="5"/>
      <c r="B1018" s="6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</row>
    <row r="1019" spans="1:15" ht="15.75" customHeight="1" x14ac:dyDescent="0.25">
      <c r="A1019" s="5"/>
      <c r="B1019" s="6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</row>
    <row r="1020" spans="1:15" ht="15.75" customHeight="1" x14ac:dyDescent="0.25">
      <c r="A1020" s="5"/>
      <c r="B1020" s="6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</row>
    <row r="1021" spans="1:15" ht="15.75" customHeight="1" x14ac:dyDescent="0.25">
      <c r="A1021" s="5"/>
      <c r="B1021" s="6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</row>
    <row r="1022" spans="1:15" ht="15.75" customHeight="1" x14ac:dyDescent="0.25">
      <c r="A1022" s="5"/>
      <c r="B1022" s="6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</row>
    <row r="1023" spans="1:15" ht="15.75" customHeight="1" x14ac:dyDescent="0.25">
      <c r="A1023" s="5"/>
      <c r="B1023" s="6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</row>
    <row r="1024" spans="1:15" ht="15.75" customHeight="1" x14ac:dyDescent="0.25">
      <c r="A1024" s="5"/>
      <c r="B1024" s="6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</row>
    <row r="1025" spans="1:15" ht="15.75" customHeight="1" x14ac:dyDescent="0.25">
      <c r="A1025" s="5"/>
      <c r="B1025" s="6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</row>
    <row r="1026" spans="1:15" ht="15.75" customHeight="1" x14ac:dyDescent="0.25">
      <c r="A1026" s="5"/>
      <c r="B1026" s="6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</row>
    <row r="1027" spans="1:15" ht="15.75" customHeight="1" x14ac:dyDescent="0.25">
      <c r="A1027" s="5"/>
      <c r="B1027" s="6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</row>
    <row r="1028" spans="1:15" ht="15.75" customHeight="1" x14ac:dyDescent="0.25">
      <c r="A1028" s="5"/>
      <c r="B1028" s="6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</row>
    <row r="1029" spans="1:15" ht="15.75" customHeight="1" x14ac:dyDescent="0.25">
      <c r="A1029" s="5"/>
      <c r="B1029" s="6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</row>
    <row r="1030" spans="1:15" ht="15.75" customHeight="1" x14ac:dyDescent="0.25">
      <c r="A1030" s="5"/>
      <c r="B1030" s="6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</row>
    <row r="1031" spans="1:15" ht="15.75" customHeight="1" x14ac:dyDescent="0.25">
      <c r="A1031" s="5"/>
      <c r="B1031" s="6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</row>
    <row r="1032" spans="1:15" ht="15.75" customHeight="1" x14ac:dyDescent="0.25">
      <c r="A1032" s="5"/>
      <c r="B1032" s="6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</row>
    <row r="1033" spans="1:15" ht="15.75" customHeight="1" x14ac:dyDescent="0.25">
      <c r="A1033" s="5"/>
      <c r="B1033" s="6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</row>
    <row r="1034" spans="1:15" ht="15.75" customHeight="1" x14ac:dyDescent="0.25">
      <c r="A1034" s="5"/>
      <c r="B1034" s="6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</row>
    <row r="1035" spans="1:15" ht="15.75" customHeight="1" x14ac:dyDescent="0.25">
      <c r="A1035" s="5"/>
      <c r="B1035" s="6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</row>
    <row r="1036" spans="1:15" ht="15.75" customHeight="1" x14ac:dyDescent="0.25">
      <c r="A1036" s="5"/>
      <c r="B1036" s="6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</row>
    <row r="1037" spans="1:15" ht="15.75" customHeight="1" x14ac:dyDescent="0.25">
      <c r="A1037" s="5"/>
      <c r="B1037" s="6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</row>
    <row r="1038" spans="1:15" ht="15.75" customHeight="1" x14ac:dyDescent="0.25">
      <c r="A1038" s="5"/>
      <c r="B1038" s="6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</row>
    <row r="1039" spans="1:15" ht="15.75" customHeight="1" x14ac:dyDescent="0.25">
      <c r="A1039" s="5"/>
      <c r="B1039" s="6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</row>
    <row r="1040" spans="1:15" ht="15.75" customHeight="1" x14ac:dyDescent="0.25">
      <c r="A1040" s="5"/>
      <c r="B1040" s="6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</row>
    <row r="1041" spans="1:15" ht="15.75" customHeight="1" x14ac:dyDescent="0.25">
      <c r="A1041" s="5"/>
      <c r="B1041" s="6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</row>
    <row r="1042" spans="1:15" ht="15.75" customHeight="1" x14ac:dyDescent="0.25">
      <c r="A1042" s="5"/>
      <c r="B1042" s="6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</row>
    <row r="1043" spans="1:15" ht="15.75" customHeight="1" x14ac:dyDescent="0.25">
      <c r="A1043" s="5"/>
      <c r="B1043" s="6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</row>
    <row r="1044" spans="1:15" ht="15.75" customHeight="1" x14ac:dyDescent="0.25">
      <c r="A1044" s="5"/>
      <c r="B1044" s="6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</row>
    <row r="1045" spans="1:15" ht="15.75" customHeight="1" x14ac:dyDescent="0.25">
      <c r="A1045" s="5"/>
      <c r="B1045" s="6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</row>
    <row r="1046" spans="1:15" ht="15.75" customHeight="1" x14ac:dyDescent="0.25">
      <c r="A1046" s="5"/>
      <c r="B1046" s="6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</row>
    <row r="1047" spans="1:15" ht="15.75" customHeight="1" x14ac:dyDescent="0.25">
      <c r="A1047" s="5"/>
      <c r="B1047" s="6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</row>
    <row r="1048" spans="1:15" ht="15.75" customHeight="1" x14ac:dyDescent="0.25">
      <c r="A1048" s="5"/>
      <c r="B1048" s="6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</row>
    <row r="1049" spans="1:15" ht="15.75" customHeight="1" x14ac:dyDescent="0.25">
      <c r="A1049" s="5"/>
      <c r="B1049" s="6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</row>
    <row r="1050" spans="1:15" ht="15.75" customHeight="1" x14ac:dyDescent="0.25">
      <c r="A1050" s="5"/>
      <c r="B1050" s="6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</row>
    <row r="1051" spans="1:15" ht="15.75" customHeight="1" x14ac:dyDescent="0.25">
      <c r="A1051" s="5"/>
      <c r="B1051" s="6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</row>
    <row r="1052" spans="1:15" ht="15.75" customHeight="1" x14ac:dyDescent="0.25">
      <c r="A1052" s="5"/>
      <c r="B1052" s="6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</row>
    <row r="1053" spans="1:15" ht="15.75" customHeight="1" x14ac:dyDescent="0.25">
      <c r="A1053" s="5"/>
      <c r="B1053" s="6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</row>
    <row r="1054" spans="1:15" ht="15.75" customHeight="1" x14ac:dyDescent="0.25">
      <c r="A1054" s="5"/>
      <c r="B1054" s="6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</row>
    <row r="1055" spans="1:15" ht="15.75" customHeight="1" x14ac:dyDescent="0.25">
      <c r="A1055" s="5"/>
      <c r="B1055" s="6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</row>
    <row r="1056" spans="1:15" ht="15.75" customHeight="1" x14ac:dyDescent="0.25">
      <c r="A1056" s="5"/>
      <c r="B1056" s="6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</row>
    <row r="1057" spans="1:15" ht="15.75" customHeight="1" x14ac:dyDescent="0.25">
      <c r="A1057" s="5"/>
      <c r="B1057" s="6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</row>
    <row r="1058" spans="1:15" ht="15.75" customHeight="1" x14ac:dyDescent="0.25">
      <c r="A1058" s="5"/>
      <c r="B1058" s="6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</row>
    <row r="1059" spans="1:15" ht="15.75" customHeight="1" x14ac:dyDescent="0.25">
      <c r="A1059" s="5"/>
      <c r="B1059" s="6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</row>
    <row r="1060" spans="1:15" ht="15.75" customHeight="1" x14ac:dyDescent="0.25">
      <c r="A1060" s="5"/>
      <c r="B1060" s="6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</row>
    <row r="1061" spans="1:15" ht="15.75" customHeight="1" x14ac:dyDescent="0.25">
      <c r="A1061" s="5"/>
      <c r="B1061" s="6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</row>
    <row r="1062" spans="1:15" ht="15.75" customHeight="1" x14ac:dyDescent="0.25">
      <c r="A1062" s="5"/>
      <c r="B1062" s="6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</row>
    <row r="1063" spans="1:15" ht="15.75" customHeight="1" x14ac:dyDescent="0.25">
      <c r="A1063" s="5"/>
      <c r="B1063" s="6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</row>
    <row r="1064" spans="1:15" ht="15.75" customHeight="1" x14ac:dyDescent="0.25">
      <c r="A1064" s="5"/>
      <c r="B1064" s="6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</row>
    <row r="1065" spans="1:15" ht="15.75" customHeight="1" x14ac:dyDescent="0.25">
      <c r="A1065" s="5"/>
      <c r="B1065" s="6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</row>
    <row r="1066" spans="1:15" ht="15.75" customHeight="1" x14ac:dyDescent="0.25">
      <c r="A1066" s="5"/>
      <c r="B1066" s="6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</row>
    <row r="1067" spans="1:15" ht="15.75" customHeight="1" x14ac:dyDescent="0.25">
      <c r="A1067" s="5"/>
      <c r="B1067" s="6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</row>
    <row r="1068" spans="1:15" ht="15.75" customHeight="1" x14ac:dyDescent="0.25">
      <c r="A1068" s="5"/>
      <c r="B1068" s="6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</row>
    <row r="1069" spans="1:15" ht="15.75" customHeight="1" x14ac:dyDescent="0.25">
      <c r="A1069" s="5"/>
      <c r="B1069" s="6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</row>
    <row r="1070" spans="1:15" ht="15.75" customHeight="1" x14ac:dyDescent="0.25">
      <c r="A1070" s="5"/>
      <c r="B1070" s="6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</row>
    <row r="1071" spans="1:15" ht="15.75" customHeight="1" x14ac:dyDescent="0.25">
      <c r="A1071" s="5"/>
      <c r="B1071" s="6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</row>
    <row r="1072" spans="1:15" ht="15.75" customHeight="1" x14ac:dyDescent="0.25">
      <c r="A1072" s="5"/>
      <c r="B1072" s="6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</row>
    <row r="1073" spans="1:15" ht="15.75" customHeight="1" x14ac:dyDescent="0.25">
      <c r="A1073" s="5"/>
      <c r="B1073" s="6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</row>
    <row r="1074" spans="1:15" ht="15.75" customHeight="1" x14ac:dyDescent="0.25">
      <c r="A1074" s="5"/>
      <c r="B1074" s="6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</row>
    <row r="1075" spans="1:15" ht="15.75" customHeight="1" x14ac:dyDescent="0.25">
      <c r="A1075" s="5"/>
      <c r="B1075" s="6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</row>
    <row r="1076" spans="1:15" ht="15.75" customHeight="1" x14ac:dyDescent="0.25">
      <c r="A1076" s="5"/>
      <c r="B1076" s="6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</row>
    <row r="1077" spans="1:15" ht="15.75" customHeight="1" x14ac:dyDescent="0.25">
      <c r="A1077" s="5"/>
      <c r="B1077" s="6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</row>
    <row r="1078" spans="1:15" ht="15.75" customHeight="1" x14ac:dyDescent="0.25">
      <c r="A1078" s="5"/>
      <c r="B1078" s="6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</row>
    <row r="1079" spans="1:15" ht="15.75" customHeight="1" x14ac:dyDescent="0.25">
      <c r="A1079" s="5"/>
      <c r="B1079" s="6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</row>
    <row r="1080" spans="1:15" ht="15.75" customHeight="1" x14ac:dyDescent="0.25">
      <c r="A1080" s="5"/>
      <c r="B1080" s="6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</row>
    <row r="1081" spans="1:15" ht="15.75" customHeight="1" x14ac:dyDescent="0.25">
      <c r="A1081" s="5"/>
      <c r="B1081" s="6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</row>
    <row r="1082" spans="1:15" ht="15.75" customHeight="1" x14ac:dyDescent="0.25">
      <c r="A1082" s="5"/>
      <c r="B1082" s="6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</row>
    <row r="1083" spans="1:15" ht="15.75" customHeight="1" x14ac:dyDescent="0.25">
      <c r="A1083" s="5"/>
      <c r="B1083" s="6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</row>
    <row r="1084" spans="1:15" ht="15.75" customHeight="1" x14ac:dyDescent="0.25">
      <c r="A1084" s="5"/>
      <c r="B1084" s="6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</row>
    <row r="1085" spans="1:15" ht="15.75" customHeight="1" x14ac:dyDescent="0.25">
      <c r="A1085" s="5"/>
      <c r="B1085" s="6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</row>
    <row r="1086" spans="1:15" ht="15.75" customHeight="1" x14ac:dyDescent="0.25">
      <c r="A1086" s="5"/>
      <c r="B1086" s="6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</row>
    <row r="1087" spans="1:15" ht="15.75" customHeight="1" x14ac:dyDescent="0.25">
      <c r="A1087" s="5"/>
      <c r="B1087" s="6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</row>
    <row r="1088" spans="1:15" ht="15.75" customHeight="1" x14ac:dyDescent="0.25">
      <c r="A1088" s="5"/>
      <c r="B1088" s="6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</row>
    <row r="1089" spans="1:15" ht="15.75" customHeight="1" x14ac:dyDescent="0.25">
      <c r="A1089" s="5"/>
      <c r="B1089" s="6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</row>
    <row r="1090" spans="1:15" ht="15.75" customHeight="1" x14ac:dyDescent="0.25">
      <c r="A1090" s="5"/>
      <c r="B1090" s="6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</row>
    <row r="1091" spans="1:15" ht="15.75" customHeight="1" x14ac:dyDescent="0.25">
      <c r="A1091" s="5"/>
      <c r="B1091" s="6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</row>
    <row r="1092" spans="1:15" ht="15.75" customHeight="1" x14ac:dyDescent="0.25">
      <c r="A1092" s="5"/>
      <c r="B1092" s="6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</row>
    <row r="1093" spans="1:15" ht="15.75" customHeight="1" x14ac:dyDescent="0.25">
      <c r="A1093" s="5"/>
      <c r="B1093" s="6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</row>
    <row r="1094" spans="1:15" ht="15.75" customHeight="1" x14ac:dyDescent="0.25">
      <c r="A1094" s="5"/>
      <c r="B1094" s="6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</row>
    <row r="1095" spans="1:15" ht="15.75" customHeight="1" x14ac:dyDescent="0.25">
      <c r="A1095" s="5"/>
      <c r="B1095" s="6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</row>
    <row r="1096" spans="1:15" ht="15.75" customHeight="1" x14ac:dyDescent="0.25">
      <c r="A1096" s="5"/>
      <c r="B1096" s="6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</row>
    <row r="1097" spans="1:15" ht="15.75" customHeight="1" x14ac:dyDescent="0.25">
      <c r="A1097" s="5"/>
      <c r="B1097" s="6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</row>
    <row r="1098" spans="1:15" ht="15.75" customHeight="1" x14ac:dyDescent="0.25">
      <c r="A1098" s="5"/>
      <c r="B1098" s="6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</row>
    <row r="1099" spans="1:15" ht="15.75" customHeight="1" x14ac:dyDescent="0.25">
      <c r="A1099" s="5"/>
      <c r="B1099" s="6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</row>
    <row r="1100" spans="1:15" ht="15.75" customHeight="1" x14ac:dyDescent="0.25">
      <c r="A1100" s="5"/>
      <c r="B1100" s="6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</row>
    <row r="1101" spans="1:15" ht="15.75" customHeight="1" x14ac:dyDescent="0.25">
      <c r="A1101" s="5"/>
      <c r="B1101" s="6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</row>
    <row r="1102" spans="1:15" ht="15.75" customHeight="1" x14ac:dyDescent="0.25">
      <c r="A1102" s="5"/>
      <c r="B1102" s="6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</row>
    <row r="1103" spans="1:15" ht="15.75" customHeight="1" x14ac:dyDescent="0.25">
      <c r="A1103" s="5"/>
      <c r="B1103" s="6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</row>
  </sheetData>
  <mergeCells count="109">
    <mergeCell ref="D101:D102"/>
    <mergeCell ref="D103:D104"/>
    <mergeCell ref="D109:D110"/>
    <mergeCell ref="D111:D113"/>
    <mergeCell ref="D114:D115"/>
    <mergeCell ref="D116:D118"/>
    <mergeCell ref="C57:C66"/>
    <mergeCell ref="C38:C41"/>
    <mergeCell ref="C43:C46"/>
    <mergeCell ref="C47:C49"/>
    <mergeCell ref="C53:C54"/>
    <mergeCell ref="C55:C56"/>
    <mergeCell ref="D57:D66"/>
    <mergeCell ref="D38:D41"/>
    <mergeCell ref="D43:D46"/>
    <mergeCell ref="D47:D49"/>
    <mergeCell ref="D53:D54"/>
    <mergeCell ref="D55:D56"/>
    <mergeCell ref="A38:A67"/>
    <mergeCell ref="B38:B41"/>
    <mergeCell ref="B43:B46"/>
    <mergeCell ref="B47:B49"/>
    <mergeCell ref="B53:B54"/>
    <mergeCell ref="B55:B56"/>
    <mergeCell ref="B57:B66"/>
    <mergeCell ref="A1:O1"/>
    <mergeCell ref="A2:O2"/>
    <mergeCell ref="A3:O3"/>
    <mergeCell ref="A4:O4"/>
    <mergeCell ref="A6:A7"/>
    <mergeCell ref="B6:B7"/>
    <mergeCell ref="C6:G6"/>
    <mergeCell ref="H6:H7"/>
    <mergeCell ref="I6:N6"/>
    <mergeCell ref="O6:O7"/>
    <mergeCell ref="E7:G7"/>
    <mergeCell ref="K7:M7"/>
    <mergeCell ref="A8:A37"/>
    <mergeCell ref="B21:B25"/>
    <mergeCell ref="B36:B37"/>
    <mergeCell ref="B8:B9"/>
    <mergeCell ref="D8:D9"/>
    <mergeCell ref="C8:C9"/>
    <mergeCell ref="B16:B18"/>
    <mergeCell ref="D16:D18"/>
    <mergeCell ref="C16:C18"/>
    <mergeCell ref="D19:D20"/>
    <mergeCell ref="B10:B11"/>
    <mergeCell ref="C10:C11"/>
    <mergeCell ref="D10:D11"/>
    <mergeCell ref="B12:B13"/>
    <mergeCell ref="B19:B20"/>
    <mergeCell ref="B26:B27"/>
    <mergeCell ref="D26:D27"/>
    <mergeCell ref="C26:C27"/>
    <mergeCell ref="B28:B33"/>
    <mergeCell ref="D28:D33"/>
    <mergeCell ref="C28:C33"/>
    <mergeCell ref="D36:D37"/>
    <mergeCell ref="C36:C37"/>
    <mergeCell ref="I8:I9"/>
    <mergeCell ref="I10:I11"/>
    <mergeCell ref="I12:I13"/>
    <mergeCell ref="I16:I18"/>
    <mergeCell ref="I19:I20"/>
    <mergeCell ref="I21:I25"/>
    <mergeCell ref="I26:I27"/>
    <mergeCell ref="I28:I33"/>
    <mergeCell ref="C21:C25"/>
    <mergeCell ref="D21:D25"/>
    <mergeCell ref="C12:C13"/>
    <mergeCell ref="D12:D13"/>
    <mergeCell ref="I36:I37"/>
    <mergeCell ref="C19:C20"/>
    <mergeCell ref="J21:J25"/>
    <mergeCell ref="J26:J27"/>
    <mergeCell ref="J28:J33"/>
    <mergeCell ref="J36:J37"/>
    <mergeCell ref="J8:J9"/>
    <mergeCell ref="J10:J11"/>
    <mergeCell ref="J12:J13"/>
    <mergeCell ref="J16:J18"/>
    <mergeCell ref="J19:J20"/>
    <mergeCell ref="B68:B70"/>
    <mergeCell ref="B71:B75"/>
    <mergeCell ref="B77:B86"/>
    <mergeCell ref="B88:B90"/>
    <mergeCell ref="B92:B94"/>
    <mergeCell ref="B98:B99"/>
    <mergeCell ref="A68:A99"/>
    <mergeCell ref="A100:A118"/>
    <mergeCell ref="B101:B102"/>
    <mergeCell ref="B103:B104"/>
    <mergeCell ref="B109:B110"/>
    <mergeCell ref="B111:B113"/>
    <mergeCell ref="B114:B115"/>
    <mergeCell ref="B116:B118"/>
    <mergeCell ref="D68:D70"/>
    <mergeCell ref="D71:D75"/>
    <mergeCell ref="D77:D86"/>
    <mergeCell ref="D88:D90"/>
    <mergeCell ref="D98:D99"/>
    <mergeCell ref="D92:D94"/>
    <mergeCell ref="C98:C99"/>
    <mergeCell ref="C68:C70"/>
    <mergeCell ref="C71:C75"/>
    <mergeCell ref="C77:C86"/>
    <mergeCell ref="C88:C90"/>
    <mergeCell ref="C92:C94"/>
  </mergeCells>
  <printOptions horizontalCentered="1" gridLines="1"/>
  <pageMargins left="0.70866141732283472" right="0.70866141732283472" top="0.74803149606299213" bottom="0.74803149606299213" header="0" footer="0"/>
  <pageSetup paperSize="9" scale="49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2021-01-04T12:08:10Z</cp:lastPrinted>
  <dcterms:created xsi:type="dcterms:W3CDTF">2025-04-07T07:14:32Z</dcterms:created>
  <dcterms:modified xsi:type="dcterms:W3CDTF">2026-01-12T09:09:45Z</dcterms:modified>
</cp:coreProperties>
</file>